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K ORGANISATIONS\UKIACR\Annual_Indicators\2018\"/>
    </mc:Choice>
  </mc:AlternateContent>
  <bookViews>
    <workbookView xWindow="0" yWindow="0" windowWidth="19200" windowHeight="12045" tabRatio="900"/>
  </bookViews>
  <sheets>
    <sheet name="Exec Summary" sheetId="50" r:id="rId1"/>
    <sheet name="Useful Statements" sheetId="20" state="hidden" r:id="rId2"/>
    <sheet name="UKIACR PI Table" sheetId="39" r:id="rId3"/>
    <sheet name="PI Data Sheet 1" sheetId="17" r:id="rId4"/>
    <sheet name="PI Data Sheet 2" sheetId="18" r:id="rId5"/>
    <sheet name="PI Data Sheet 3" sheetId="19" r:id="rId6"/>
    <sheet name="Site Selection" sheetId="21" state="hidden" r:id="rId7"/>
    <sheet name="Example Data - Filled in by Reg" sheetId="12" state="hidden" r:id="rId8"/>
    <sheet name="Updated Morphology Codes" sheetId="49" state="hidden" r:id="rId9"/>
  </sheets>
  <externalReferences>
    <externalReference r:id="rId10"/>
  </externalReferences>
  <definedNames>
    <definedName name="__xlnm.Print_Area" localSheetId="7">'Example Data - Filled in by Reg'!$A$1:$S$241</definedName>
    <definedName name="_xlnm._FilterDatabase" localSheetId="4" hidden="1">'PI Data Sheet 2'!$A$1:$A$211</definedName>
    <definedName name="_xlnm._FilterDatabase" localSheetId="5" hidden="1">'PI Data Sheet 3'!#REF!</definedName>
    <definedName name="_xlnm._FilterDatabase" localSheetId="2" hidden="1">'UKIACR PI Table'!$A$1:$A$629</definedName>
    <definedName name="e">#REF!</definedName>
    <definedName name="ed">'[1]MI totals check'!$E$3</definedName>
    <definedName name="i">#REF!</definedName>
    <definedName name="id">'[1]MI totals check'!$I$3</definedName>
    <definedName name="n">#REF!</definedName>
    <definedName name="nd">'[1]MI totals check'!$H$3</definedName>
    <definedName name="_xlnm.Print_Area" localSheetId="7">'Example Data - Filled in by Reg'!$A$1:$S$241</definedName>
    <definedName name="s">#REF!</definedName>
    <definedName name="sd">'[1]MI totals check'!$F$3</definedName>
    <definedName name="u">#REF!</definedName>
    <definedName name="ud">'[1]MI totals check'!$J$3</definedName>
    <definedName name="w">#REF!</definedName>
    <definedName name="wd">'[1]MI totals check'!$G$3</definedName>
    <definedName name="Z_6A3BFC15_AA27_4BC4_9E66_A39E846CAEE4_.wvu.PrintArea" localSheetId="7">'Example Data - Filled in by Reg'!$A$1:$S$241</definedName>
    <definedName name="Z_93F44A21_93EA_4FA1_96DC_D457BC114E6B_.wvu.PrintArea" localSheetId="7">'Example Data - Filled in by Reg'!$A$1:$S$241</definedName>
  </definedNames>
  <calcPr calcId="162913"/>
</workbook>
</file>

<file path=xl/calcChain.xml><?xml version="1.0" encoding="utf-8"?>
<calcChain xmlns="http://schemas.openxmlformats.org/spreadsheetml/2006/main">
  <c r="C811" i="17" l="1"/>
  <c r="C810" i="17"/>
  <c r="C809" i="17"/>
  <c r="B811" i="17"/>
  <c r="B810" i="17"/>
  <c r="B809" i="17"/>
  <c r="AD135" i="18" l="1"/>
  <c r="AC135" i="18"/>
  <c r="AB135" i="18"/>
  <c r="S196" i="19" l="1"/>
  <c r="T192" i="19"/>
  <c r="S191" i="19"/>
  <c r="T190" i="19"/>
  <c r="S187" i="19"/>
  <c r="R200" i="19"/>
  <c r="T200" i="19" s="1"/>
  <c r="Q200" i="19"/>
  <c r="P200" i="19"/>
  <c r="S200" i="19" s="1"/>
  <c r="U200" i="19" s="1"/>
  <c r="R199" i="19"/>
  <c r="T199" i="19" s="1"/>
  <c r="U199" i="19" s="1"/>
  <c r="Q199" i="19"/>
  <c r="S199" i="19" s="1"/>
  <c r="P199" i="19"/>
  <c r="R198" i="19"/>
  <c r="T198" i="19" s="1"/>
  <c r="Q198" i="19"/>
  <c r="S198" i="19" s="1"/>
  <c r="P198" i="19"/>
  <c r="R197" i="19"/>
  <c r="Q197" i="19"/>
  <c r="S197" i="19" s="1"/>
  <c r="U197" i="19" s="1"/>
  <c r="P197" i="19"/>
  <c r="T197" i="19" s="1"/>
  <c r="R196" i="19"/>
  <c r="Q196" i="19"/>
  <c r="P196" i="19"/>
  <c r="T196" i="19" s="1"/>
  <c r="R195" i="19"/>
  <c r="T195" i="19" s="1"/>
  <c r="U195" i="19" s="1"/>
  <c r="Q195" i="19"/>
  <c r="S195" i="19" s="1"/>
  <c r="P195" i="19"/>
  <c r="R194" i="19"/>
  <c r="T194" i="19" s="1"/>
  <c r="Q194" i="19"/>
  <c r="S194" i="19" s="1"/>
  <c r="P194" i="19"/>
  <c r="R193" i="19"/>
  <c r="T193" i="19" s="1"/>
  <c r="Q193" i="19"/>
  <c r="S193" i="19" s="1"/>
  <c r="U193" i="19" s="1"/>
  <c r="P193" i="19"/>
  <c r="R192" i="19"/>
  <c r="Q192" i="19"/>
  <c r="S192" i="19" s="1"/>
  <c r="U192" i="19" s="1"/>
  <c r="P192" i="19"/>
  <c r="R191" i="19"/>
  <c r="T191" i="19" s="1"/>
  <c r="U191" i="19" s="1"/>
  <c r="Q191" i="19"/>
  <c r="P191" i="19"/>
  <c r="R190" i="19"/>
  <c r="Q190" i="19"/>
  <c r="S190" i="19" s="1"/>
  <c r="U190" i="19" s="1"/>
  <c r="P190" i="19"/>
  <c r="R189" i="19"/>
  <c r="T189" i="19" s="1"/>
  <c r="Q189" i="19"/>
  <c r="S189" i="19" s="1"/>
  <c r="U189" i="19" s="1"/>
  <c r="P189" i="19"/>
  <c r="R188" i="19"/>
  <c r="T188" i="19" s="1"/>
  <c r="Q188" i="19"/>
  <c r="S188" i="19" s="1"/>
  <c r="U188" i="19" s="1"/>
  <c r="P188" i="19"/>
  <c r="R187" i="19"/>
  <c r="T187" i="19" s="1"/>
  <c r="U187" i="19" s="1"/>
  <c r="Q187" i="19"/>
  <c r="P187" i="19"/>
  <c r="R186" i="19"/>
  <c r="T186" i="19" s="1"/>
  <c r="Q186" i="19"/>
  <c r="S186" i="19" s="1"/>
  <c r="P186" i="19"/>
  <c r="R185" i="19"/>
  <c r="Q185" i="19"/>
  <c r="P185" i="19"/>
  <c r="T185" i="19" s="1"/>
  <c r="U186" i="19" l="1"/>
  <c r="U194" i="19"/>
  <c r="U198" i="19"/>
  <c r="U196" i="19"/>
  <c r="S185" i="19"/>
  <c r="U185" i="19" s="1"/>
  <c r="T201" i="19"/>
  <c r="S201" i="19"/>
  <c r="U201" i="19" s="1"/>
  <c r="AA132" i="18" l="1"/>
  <c r="Z132" i="18"/>
  <c r="Y132" i="18"/>
  <c r="X132" i="18"/>
  <c r="W132" i="18"/>
  <c r="V132" i="18"/>
  <c r="U132" i="18"/>
  <c r="T132" i="18"/>
  <c r="S132" i="18"/>
  <c r="R132" i="18"/>
  <c r="Q132" i="18"/>
  <c r="P132" i="18"/>
  <c r="O132" i="18"/>
  <c r="N132" i="18"/>
  <c r="M132" i="18"/>
  <c r="L132" i="18"/>
  <c r="K132" i="18"/>
  <c r="J132" i="18"/>
  <c r="I132" i="18"/>
  <c r="H132" i="18"/>
  <c r="G132" i="18"/>
  <c r="F132" i="18"/>
  <c r="E132" i="18"/>
  <c r="D132" i="18"/>
  <c r="C132" i="18"/>
  <c r="B132" i="18"/>
  <c r="AA89" i="18"/>
  <c r="Z89" i="18"/>
  <c r="Y89" i="18"/>
  <c r="X89" i="18"/>
  <c r="W89" i="18"/>
  <c r="V89" i="18"/>
  <c r="U89" i="18"/>
  <c r="T89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AA46" i="18"/>
  <c r="Z46" i="18"/>
  <c r="Y46" i="18"/>
  <c r="X46" i="18"/>
  <c r="W46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C402" i="39" l="1"/>
  <c r="C401" i="39"/>
  <c r="C400" i="39"/>
  <c r="C399" i="39"/>
  <c r="C398" i="39"/>
  <c r="C397" i="39"/>
  <c r="C396" i="39"/>
  <c r="C395" i="39"/>
  <c r="C394" i="39"/>
  <c r="C393" i="39"/>
  <c r="C392" i="39"/>
  <c r="C391" i="39"/>
  <c r="C390" i="39"/>
  <c r="C389" i="39"/>
  <c r="C388" i="39"/>
  <c r="C387" i="39"/>
  <c r="C386" i="39"/>
  <c r="C385" i="39"/>
  <c r="C384" i="39"/>
  <c r="C383" i="39"/>
  <c r="C382" i="39"/>
  <c r="C381" i="39"/>
  <c r="C380" i="39"/>
  <c r="C379" i="39"/>
  <c r="AB178" i="18"/>
  <c r="AD177" i="18"/>
  <c r="AD178" i="18" s="1"/>
  <c r="AC177" i="18"/>
  <c r="AC178" i="18" s="1"/>
  <c r="AB177" i="18"/>
  <c r="C377" i="39"/>
  <c r="C376" i="39"/>
  <c r="C375" i="39"/>
  <c r="C374" i="39"/>
  <c r="C373" i="39"/>
  <c r="C372" i="39"/>
  <c r="C371" i="39"/>
  <c r="C370" i="39"/>
  <c r="C369" i="39"/>
  <c r="C368" i="39"/>
  <c r="C367" i="39"/>
  <c r="C366" i="39"/>
  <c r="C365" i="39"/>
  <c r="C364" i="39"/>
  <c r="C363" i="39"/>
  <c r="C362" i="39"/>
  <c r="C361" i="39"/>
  <c r="C359" i="39"/>
  <c r="C358" i="39"/>
  <c r="C357" i="39"/>
  <c r="C356" i="39"/>
  <c r="C354" i="39"/>
  <c r="C353" i="39"/>
  <c r="C352" i="39"/>
  <c r="C351" i="39"/>
  <c r="C349" i="39"/>
  <c r="C348" i="39"/>
  <c r="C347" i="39"/>
  <c r="C346" i="39"/>
  <c r="C333" i="39"/>
  <c r="C344" i="39"/>
  <c r="C343" i="39"/>
  <c r="C341" i="39"/>
  <c r="C340" i="39"/>
  <c r="C339" i="39"/>
  <c r="C332" i="39"/>
  <c r="C331" i="39"/>
  <c r="C328" i="39"/>
  <c r="C327" i="39"/>
  <c r="C326" i="39"/>
  <c r="C325" i="39"/>
  <c r="C324" i="39"/>
  <c r="C322" i="39"/>
  <c r="C319" i="39"/>
  <c r="C320" i="39"/>
  <c r="C317" i="39"/>
  <c r="C316" i="39"/>
  <c r="C315" i="39"/>
  <c r="C313" i="39"/>
  <c r="C312" i="39"/>
  <c r="C311" i="39"/>
  <c r="C309" i="39"/>
  <c r="C308" i="39"/>
  <c r="C307" i="39"/>
  <c r="C306" i="39"/>
  <c r="C305" i="39"/>
  <c r="C304" i="39"/>
  <c r="C303" i="39"/>
  <c r="C302" i="39"/>
  <c r="C301" i="39"/>
  <c r="C300" i="39"/>
  <c r="C299" i="39"/>
  <c r="C298" i="39"/>
  <c r="C297" i="39"/>
  <c r="C296" i="39"/>
  <c r="C295" i="39"/>
  <c r="C294" i="39"/>
  <c r="C293" i="39"/>
  <c r="C292" i="39"/>
  <c r="C291" i="39"/>
  <c r="C290" i="39"/>
  <c r="C289" i="39"/>
  <c r="C288" i="39"/>
  <c r="C287" i="39"/>
  <c r="C286" i="39"/>
  <c r="C285" i="39"/>
  <c r="C284" i="39"/>
  <c r="C255" i="39"/>
  <c r="C254" i="39"/>
  <c r="C253" i="39"/>
  <c r="C252" i="39"/>
  <c r="C251" i="39"/>
  <c r="C250" i="39"/>
  <c r="C249" i="39"/>
  <c r="C248" i="39"/>
  <c r="C247" i="39"/>
  <c r="C246" i="39"/>
  <c r="C245" i="39"/>
  <c r="C244" i="39"/>
  <c r="C243" i="39"/>
  <c r="C242" i="39"/>
  <c r="C241" i="39"/>
  <c r="C240" i="39"/>
  <c r="C239" i="39"/>
  <c r="C238" i="39"/>
  <c r="C237" i="39"/>
  <c r="C236" i="39"/>
  <c r="C235" i="39"/>
  <c r="C234" i="39"/>
  <c r="C233" i="39"/>
  <c r="C232" i="39"/>
  <c r="C231" i="39"/>
  <c r="C230" i="39"/>
  <c r="C228" i="39"/>
  <c r="C227" i="39"/>
  <c r="C226" i="39"/>
  <c r="C225" i="39"/>
  <c r="C224" i="39"/>
  <c r="C223" i="39"/>
  <c r="C222" i="39"/>
  <c r="C221" i="39"/>
  <c r="C220" i="39"/>
  <c r="C219" i="39"/>
  <c r="C218" i="39"/>
  <c r="C217" i="39"/>
  <c r="C216" i="39"/>
  <c r="C215" i="39"/>
  <c r="C214" i="39"/>
  <c r="C213" i="39"/>
  <c r="C212" i="39"/>
  <c r="C211" i="39"/>
  <c r="C210" i="39"/>
  <c r="C209" i="39"/>
  <c r="C208" i="39"/>
  <c r="C207" i="39"/>
  <c r="C206" i="39"/>
  <c r="C205" i="39"/>
  <c r="C204" i="39"/>
  <c r="C203" i="39"/>
  <c r="G664" i="17"/>
  <c r="G663" i="17"/>
  <c r="F664" i="17"/>
  <c r="F663" i="17"/>
  <c r="E664" i="17"/>
  <c r="E663" i="17"/>
  <c r="C201" i="39"/>
  <c r="C200" i="39"/>
  <c r="C199" i="39"/>
  <c r="C197" i="39"/>
  <c r="C196" i="39"/>
  <c r="C195" i="39"/>
  <c r="C194" i="39"/>
  <c r="C193" i="39"/>
  <c r="C192" i="39"/>
  <c r="C191" i="39"/>
  <c r="C190" i="39"/>
  <c r="C189" i="39"/>
  <c r="C188" i="39"/>
  <c r="C187" i="39"/>
  <c r="C186" i="39"/>
  <c r="C185" i="39"/>
  <c r="C184" i="39"/>
  <c r="C182" i="39"/>
  <c r="C181" i="39"/>
  <c r="C180" i="39"/>
  <c r="C179" i="39"/>
  <c r="C178" i="39"/>
  <c r="C177" i="39"/>
  <c r="C176" i="39"/>
  <c r="C175" i="39"/>
  <c r="C174" i="39"/>
  <c r="C173" i="39"/>
  <c r="C172" i="39"/>
  <c r="C171" i="39"/>
  <c r="C170" i="39"/>
  <c r="C169" i="39"/>
  <c r="C168" i="39"/>
  <c r="C167" i="39"/>
  <c r="C166" i="39"/>
  <c r="C165" i="39"/>
  <c r="C164" i="39"/>
  <c r="C163" i="39"/>
  <c r="C162" i="39"/>
  <c r="C161" i="39"/>
  <c r="C160" i="39"/>
  <c r="C159" i="39"/>
  <c r="C158" i="39"/>
  <c r="C157" i="39"/>
  <c r="C155" i="39"/>
  <c r="C154" i="39"/>
  <c r="C153" i="39"/>
  <c r="C152" i="39"/>
  <c r="C151" i="39"/>
  <c r="C150" i="39"/>
  <c r="C149" i="39"/>
  <c r="C148" i="39"/>
  <c r="C147" i="39"/>
  <c r="C146" i="39"/>
  <c r="C145" i="39"/>
  <c r="C144" i="39"/>
  <c r="C143" i="39"/>
  <c r="C142" i="39"/>
  <c r="C141" i="39"/>
  <c r="C140" i="39"/>
  <c r="C139" i="39"/>
  <c r="C138" i="39"/>
  <c r="C137" i="39"/>
  <c r="C136" i="39"/>
  <c r="C135" i="39"/>
  <c r="C134" i="39"/>
  <c r="C133" i="39"/>
  <c r="C132" i="39"/>
  <c r="C131" i="39"/>
  <c r="C130" i="39"/>
  <c r="C128" i="39"/>
  <c r="C127" i="39"/>
  <c r="C126" i="39"/>
  <c r="C125" i="39"/>
  <c r="C124" i="39"/>
  <c r="C123" i="39"/>
  <c r="C122" i="39"/>
  <c r="C121" i="39"/>
  <c r="C120" i="39"/>
  <c r="C119" i="39"/>
  <c r="C118" i="39"/>
  <c r="C117" i="39"/>
  <c r="C116" i="39"/>
  <c r="C115" i="39"/>
  <c r="C114" i="39"/>
  <c r="C113" i="39"/>
  <c r="C112" i="39"/>
  <c r="C111" i="39"/>
  <c r="C110" i="39"/>
  <c r="C109" i="39"/>
  <c r="C108" i="39"/>
  <c r="C107" i="39"/>
  <c r="C106" i="39"/>
  <c r="C105" i="39"/>
  <c r="C104" i="39"/>
  <c r="C103" i="39"/>
  <c r="C101" i="39"/>
  <c r="C100" i="39"/>
  <c r="C99" i="39"/>
  <c r="C98" i="39"/>
  <c r="C97" i="39"/>
  <c r="C96" i="39"/>
  <c r="C95" i="39"/>
  <c r="C94" i="39"/>
  <c r="C93" i="39"/>
  <c r="C92" i="39"/>
  <c r="C91" i="39"/>
  <c r="C90" i="39"/>
  <c r="C89" i="39"/>
  <c r="C88" i="39"/>
  <c r="C87" i="39"/>
  <c r="C86" i="39"/>
  <c r="C85" i="39"/>
  <c r="C84" i="39"/>
  <c r="C83" i="39"/>
  <c r="C82" i="39"/>
  <c r="C81" i="39"/>
  <c r="C80" i="39"/>
  <c r="C79" i="39"/>
  <c r="C78" i="39"/>
  <c r="C77" i="39"/>
  <c r="C76" i="39"/>
  <c r="C74" i="39"/>
  <c r="C73" i="39"/>
  <c r="C72" i="39"/>
  <c r="C71" i="39"/>
  <c r="C70" i="39"/>
  <c r="C69" i="39"/>
  <c r="C68" i="39"/>
  <c r="C67" i="39"/>
  <c r="C66" i="39"/>
  <c r="C65" i="39"/>
  <c r="C64" i="39"/>
  <c r="C63" i="39"/>
  <c r="C62" i="39"/>
  <c r="C61" i="39"/>
  <c r="C60" i="39"/>
  <c r="C59" i="39"/>
  <c r="C58" i="39"/>
  <c r="C57" i="39"/>
  <c r="C56" i="39"/>
  <c r="C55" i="39"/>
  <c r="C54" i="39"/>
  <c r="C53" i="39"/>
  <c r="C52" i="39"/>
  <c r="C51" i="39"/>
  <c r="C50" i="39"/>
  <c r="C49" i="39"/>
  <c r="C11" i="39"/>
  <c r="C10" i="39"/>
  <c r="C9" i="39"/>
  <c r="C8" i="39"/>
  <c r="C7" i="39"/>
  <c r="C6" i="39"/>
  <c r="C5" i="39"/>
  <c r="C4" i="39"/>
  <c r="F403" i="39"/>
  <c r="E403" i="39"/>
  <c r="D403" i="39"/>
  <c r="C403" i="39" l="1"/>
  <c r="B403" i="39"/>
  <c r="D815" i="17"/>
  <c r="D814" i="17"/>
  <c r="D806" i="17"/>
  <c r="D805" i="17"/>
  <c r="D801" i="17"/>
  <c r="D800" i="17"/>
  <c r="D799" i="17"/>
  <c r="D798" i="17"/>
  <c r="D797" i="17"/>
  <c r="D796" i="17"/>
  <c r="D790" i="17"/>
  <c r="D789" i="17"/>
  <c r="D781" i="17"/>
  <c r="D780" i="17"/>
  <c r="D779" i="17"/>
  <c r="D775" i="17"/>
  <c r="D771" i="17"/>
  <c r="D767" i="17"/>
  <c r="D763" i="17"/>
  <c r="D759" i="17"/>
  <c r="D755" i="17"/>
  <c r="D751" i="17"/>
  <c r="D719" i="17"/>
  <c r="D703" i="17"/>
  <c r="E659" i="17"/>
  <c r="D659" i="17"/>
  <c r="E657" i="17"/>
  <c r="D657" i="17"/>
  <c r="E647" i="17"/>
  <c r="D647" i="17"/>
  <c r="E646" i="17"/>
  <c r="D646" i="17"/>
  <c r="E643" i="17"/>
  <c r="D643" i="17"/>
  <c r="E642" i="17"/>
  <c r="D642" i="17"/>
  <c r="E641" i="17"/>
  <c r="D641" i="17"/>
  <c r="E640" i="17"/>
  <c r="D640" i="17"/>
  <c r="E639" i="17"/>
  <c r="D639" i="17"/>
  <c r="E638" i="17"/>
  <c r="D638" i="17"/>
  <c r="E637" i="17"/>
  <c r="D637" i="17"/>
  <c r="E636" i="17"/>
  <c r="D636" i="17"/>
  <c r="E635" i="17"/>
  <c r="D635" i="17"/>
  <c r="E634" i="17"/>
  <c r="D634" i="17"/>
  <c r="E632" i="17"/>
  <c r="D632" i="17"/>
  <c r="E631" i="17"/>
  <c r="D631" i="17"/>
  <c r="E630" i="17"/>
  <c r="D630" i="17"/>
  <c r="C818" i="17"/>
  <c r="B818" i="17"/>
  <c r="D818" i="17" s="1"/>
  <c r="C817" i="17"/>
  <c r="B817" i="17"/>
  <c r="D817" i="17" s="1"/>
  <c r="B815" i="17"/>
  <c r="C814" i="17"/>
  <c r="B814" i="17"/>
  <c r="C813" i="17"/>
  <c r="B813" i="17"/>
  <c r="D813" i="17" s="1"/>
  <c r="D811" i="17"/>
  <c r="C807" i="17"/>
  <c r="D807" i="17" s="1"/>
  <c r="B807" i="17"/>
  <c r="C806" i="17"/>
  <c r="B806" i="17"/>
  <c r="C805" i="17"/>
  <c r="B805" i="17"/>
  <c r="C801" i="17"/>
  <c r="B801" i="17"/>
  <c r="C800" i="17"/>
  <c r="B800" i="17"/>
  <c r="C799" i="17"/>
  <c r="B799" i="17"/>
  <c r="C798" i="17"/>
  <c r="B798" i="17"/>
  <c r="C797" i="17"/>
  <c r="B797" i="17"/>
  <c r="C796" i="17"/>
  <c r="B796" i="17"/>
  <c r="C793" i="17"/>
  <c r="D793" i="17" s="1"/>
  <c r="B793" i="17"/>
  <c r="C790" i="17"/>
  <c r="B790" i="17"/>
  <c r="C789" i="17"/>
  <c r="B789" i="17"/>
  <c r="C786" i="17"/>
  <c r="D786" i="17" s="1"/>
  <c r="B786" i="17"/>
  <c r="C785" i="17"/>
  <c r="D785" i="17" s="1"/>
  <c r="B785" i="17"/>
  <c r="C784" i="17"/>
  <c r="D784" i="17" s="1"/>
  <c r="B784" i="17"/>
  <c r="C781" i="17"/>
  <c r="B781" i="17"/>
  <c r="C780" i="17"/>
  <c r="B780" i="17"/>
  <c r="C779" i="17"/>
  <c r="B779" i="17"/>
  <c r="C776" i="17"/>
  <c r="B776" i="17"/>
  <c r="D776" i="17" s="1"/>
  <c r="C775" i="17"/>
  <c r="B775" i="17"/>
  <c r="C774" i="17"/>
  <c r="B774" i="17"/>
  <c r="D774" i="17" s="1"/>
  <c r="C773" i="17"/>
  <c r="B773" i="17"/>
  <c r="D773" i="17" s="1"/>
  <c r="C772" i="17"/>
  <c r="B772" i="17"/>
  <c r="D772" i="17" s="1"/>
  <c r="C771" i="17"/>
  <c r="B771" i="17"/>
  <c r="C770" i="17"/>
  <c r="B770" i="17"/>
  <c r="D770" i="17" s="1"/>
  <c r="C769" i="17"/>
  <c r="B769" i="17"/>
  <c r="D769" i="17" s="1"/>
  <c r="C768" i="17"/>
  <c r="B768" i="17"/>
  <c r="D768" i="17" s="1"/>
  <c r="C767" i="17"/>
  <c r="B767" i="17"/>
  <c r="C766" i="17"/>
  <c r="B766" i="17"/>
  <c r="D766" i="17" s="1"/>
  <c r="C765" i="17"/>
  <c r="B765" i="17"/>
  <c r="D765" i="17" s="1"/>
  <c r="C764" i="17"/>
  <c r="B764" i="17"/>
  <c r="D764" i="17" s="1"/>
  <c r="C763" i="17"/>
  <c r="B763" i="17"/>
  <c r="C762" i="17"/>
  <c r="B762" i="17"/>
  <c r="D762" i="17" s="1"/>
  <c r="C761" i="17"/>
  <c r="B761" i="17"/>
  <c r="D761" i="17" s="1"/>
  <c r="C760" i="17"/>
  <c r="B760" i="17"/>
  <c r="D760" i="17" s="1"/>
  <c r="C759" i="17"/>
  <c r="B759" i="17"/>
  <c r="C758" i="17"/>
  <c r="B758" i="17"/>
  <c r="D758" i="17" s="1"/>
  <c r="C757" i="17"/>
  <c r="B757" i="17"/>
  <c r="D757" i="17" s="1"/>
  <c r="C756" i="17"/>
  <c r="B756" i="17"/>
  <c r="D756" i="17" s="1"/>
  <c r="C755" i="17"/>
  <c r="B755" i="17"/>
  <c r="C754" i="17"/>
  <c r="B754" i="17"/>
  <c r="D754" i="17" s="1"/>
  <c r="C753" i="17"/>
  <c r="B753" i="17"/>
  <c r="D753" i="17" s="1"/>
  <c r="C752" i="17"/>
  <c r="B752" i="17"/>
  <c r="D752" i="17" s="1"/>
  <c r="C751" i="17"/>
  <c r="B751" i="17"/>
  <c r="C748" i="17"/>
  <c r="B748" i="17"/>
  <c r="D748" i="17" s="1"/>
  <c r="C747" i="17"/>
  <c r="B747" i="17"/>
  <c r="C746" i="17"/>
  <c r="B746" i="17"/>
  <c r="D746" i="17" s="1"/>
  <c r="C745" i="17"/>
  <c r="D745" i="17" s="1"/>
  <c r="B745" i="17"/>
  <c r="C744" i="17"/>
  <c r="B744" i="17"/>
  <c r="D744" i="17" s="1"/>
  <c r="C743" i="17"/>
  <c r="B743" i="17"/>
  <c r="C742" i="17"/>
  <c r="B742" i="17"/>
  <c r="D742" i="17" s="1"/>
  <c r="C741" i="17"/>
  <c r="D741" i="17" s="1"/>
  <c r="B741" i="17"/>
  <c r="C740" i="17"/>
  <c r="B740" i="17"/>
  <c r="D740" i="17" s="1"/>
  <c r="C739" i="17"/>
  <c r="B739" i="17"/>
  <c r="C738" i="17"/>
  <c r="B738" i="17"/>
  <c r="D738" i="17" s="1"/>
  <c r="C737" i="17"/>
  <c r="D737" i="17" s="1"/>
  <c r="B737" i="17"/>
  <c r="C736" i="17"/>
  <c r="B736" i="17"/>
  <c r="D736" i="17" s="1"/>
  <c r="C735" i="17"/>
  <c r="B735" i="17"/>
  <c r="C734" i="17"/>
  <c r="B734" i="17"/>
  <c r="D734" i="17" s="1"/>
  <c r="C733" i="17"/>
  <c r="D733" i="17" s="1"/>
  <c r="B733" i="17"/>
  <c r="C732" i="17"/>
  <c r="B732" i="17"/>
  <c r="D732" i="17" s="1"/>
  <c r="C731" i="17"/>
  <c r="B731" i="17"/>
  <c r="C730" i="17"/>
  <c r="B730" i="17"/>
  <c r="D730" i="17" s="1"/>
  <c r="C729" i="17"/>
  <c r="D729" i="17" s="1"/>
  <c r="B729" i="17"/>
  <c r="C728" i="17"/>
  <c r="B728" i="17"/>
  <c r="D728" i="17" s="1"/>
  <c r="C727" i="17"/>
  <c r="B727" i="17"/>
  <c r="C726" i="17"/>
  <c r="B726" i="17"/>
  <c r="D726" i="17" s="1"/>
  <c r="C725" i="17"/>
  <c r="D725" i="17" s="1"/>
  <c r="B725" i="17"/>
  <c r="C724" i="17"/>
  <c r="B724" i="17"/>
  <c r="D724" i="17" s="1"/>
  <c r="C723" i="17"/>
  <c r="B723" i="17"/>
  <c r="D723" i="17" s="1"/>
  <c r="C720" i="17"/>
  <c r="B720" i="17"/>
  <c r="C719" i="17"/>
  <c r="B719" i="17"/>
  <c r="C718" i="17"/>
  <c r="B718" i="17"/>
  <c r="C717" i="17"/>
  <c r="B717" i="17"/>
  <c r="D717" i="17" s="1"/>
  <c r="C716" i="17"/>
  <c r="B716" i="17"/>
  <c r="C715" i="17"/>
  <c r="D715" i="17" s="1"/>
  <c r="B715" i="17"/>
  <c r="C714" i="17"/>
  <c r="B714" i="17"/>
  <c r="C713" i="17"/>
  <c r="B713" i="17"/>
  <c r="D713" i="17" s="1"/>
  <c r="C712" i="17"/>
  <c r="B712" i="17"/>
  <c r="C711" i="17"/>
  <c r="D711" i="17" s="1"/>
  <c r="B711" i="17"/>
  <c r="C710" i="17"/>
  <c r="B710" i="17"/>
  <c r="C709" i="17"/>
  <c r="B709" i="17"/>
  <c r="D709" i="17" s="1"/>
  <c r="C708" i="17"/>
  <c r="B708" i="17"/>
  <c r="C707" i="17"/>
  <c r="D707" i="17" s="1"/>
  <c r="B707" i="17"/>
  <c r="C706" i="17"/>
  <c r="B706" i="17"/>
  <c r="C705" i="17"/>
  <c r="B705" i="17"/>
  <c r="D705" i="17" s="1"/>
  <c r="C704" i="17"/>
  <c r="B704" i="17"/>
  <c r="C703" i="17"/>
  <c r="B703" i="17"/>
  <c r="C702" i="17"/>
  <c r="B702" i="17"/>
  <c r="C701" i="17"/>
  <c r="B701" i="17"/>
  <c r="D701" i="17" s="1"/>
  <c r="C700" i="17"/>
  <c r="B700" i="17"/>
  <c r="C699" i="17"/>
  <c r="D699" i="17" s="1"/>
  <c r="B699" i="17"/>
  <c r="C698" i="17"/>
  <c r="B698" i="17"/>
  <c r="C697" i="17"/>
  <c r="B697" i="17"/>
  <c r="D697" i="17" s="1"/>
  <c r="C696" i="17"/>
  <c r="B696" i="17"/>
  <c r="C695" i="17"/>
  <c r="D695" i="17" s="1"/>
  <c r="B695" i="17"/>
  <c r="C692" i="17"/>
  <c r="B692" i="17"/>
  <c r="D692" i="17" s="1"/>
  <c r="C691" i="17"/>
  <c r="D691" i="17" s="1"/>
  <c r="B691" i="17"/>
  <c r="C690" i="17"/>
  <c r="B690" i="17"/>
  <c r="D690" i="17" s="1"/>
  <c r="C689" i="17"/>
  <c r="D689" i="17" s="1"/>
  <c r="B689" i="17"/>
  <c r="C688" i="17"/>
  <c r="B688" i="17"/>
  <c r="D688" i="17" s="1"/>
  <c r="C687" i="17"/>
  <c r="D687" i="17" s="1"/>
  <c r="B687" i="17"/>
  <c r="C686" i="17"/>
  <c r="B686" i="17"/>
  <c r="D686" i="17" s="1"/>
  <c r="C685" i="17"/>
  <c r="D685" i="17" s="1"/>
  <c r="B685" i="17"/>
  <c r="C684" i="17"/>
  <c r="B684" i="17"/>
  <c r="D684" i="17" s="1"/>
  <c r="C683" i="17"/>
  <c r="D683" i="17" s="1"/>
  <c r="B683" i="17"/>
  <c r="C682" i="17"/>
  <c r="B682" i="17"/>
  <c r="D682" i="17" s="1"/>
  <c r="C681" i="17"/>
  <c r="D681" i="17" s="1"/>
  <c r="B681" i="17"/>
  <c r="C680" i="17"/>
  <c r="B680" i="17"/>
  <c r="D680" i="17" s="1"/>
  <c r="C679" i="17"/>
  <c r="D679" i="17" s="1"/>
  <c r="B679" i="17"/>
  <c r="C678" i="17"/>
  <c r="B678" i="17"/>
  <c r="D678" i="17" s="1"/>
  <c r="C677" i="17"/>
  <c r="D677" i="17" s="1"/>
  <c r="B677" i="17"/>
  <c r="C676" i="17"/>
  <c r="B676" i="17"/>
  <c r="D676" i="17" s="1"/>
  <c r="C675" i="17"/>
  <c r="D675" i="17" s="1"/>
  <c r="B675" i="17"/>
  <c r="C674" i="17"/>
  <c r="B674" i="17"/>
  <c r="D674" i="17" s="1"/>
  <c r="C673" i="17"/>
  <c r="D673" i="17" s="1"/>
  <c r="B673" i="17"/>
  <c r="C672" i="17"/>
  <c r="B672" i="17"/>
  <c r="D672" i="17" s="1"/>
  <c r="C671" i="17"/>
  <c r="D671" i="17" s="1"/>
  <c r="B671" i="17"/>
  <c r="C670" i="17"/>
  <c r="B670" i="17"/>
  <c r="D670" i="17" s="1"/>
  <c r="C669" i="17"/>
  <c r="D669" i="17" s="1"/>
  <c r="B669" i="17"/>
  <c r="C668" i="17"/>
  <c r="B668" i="17"/>
  <c r="D668" i="17" s="1"/>
  <c r="C667" i="17"/>
  <c r="D667" i="17" s="1"/>
  <c r="B667" i="17"/>
  <c r="D664" i="17"/>
  <c r="C664" i="17"/>
  <c r="B664" i="17"/>
  <c r="D663" i="17"/>
  <c r="C663" i="17"/>
  <c r="B663" i="17"/>
  <c r="C659" i="17"/>
  <c r="B659" i="17"/>
  <c r="C658" i="17"/>
  <c r="E658" i="17" s="1"/>
  <c r="B658" i="17"/>
  <c r="D658" i="17" s="1"/>
  <c r="C657" i="17"/>
  <c r="B657" i="17"/>
  <c r="C656" i="17"/>
  <c r="E656" i="17" s="1"/>
  <c r="B656" i="17"/>
  <c r="D656" i="17" s="1"/>
  <c r="C654" i="17"/>
  <c r="B654" i="17"/>
  <c r="C653" i="17"/>
  <c r="B653" i="17"/>
  <c r="C652" i="17"/>
  <c r="E652" i="17" s="1"/>
  <c r="B652" i="17"/>
  <c r="D652" i="17" s="1"/>
  <c r="C651" i="17"/>
  <c r="B651" i="17"/>
  <c r="C649" i="17"/>
  <c r="E649" i="17" s="1"/>
  <c r="B649" i="17"/>
  <c r="D649" i="17" s="1"/>
  <c r="C648" i="17"/>
  <c r="B648" i="17"/>
  <c r="E648" i="17" s="1"/>
  <c r="C647" i="17"/>
  <c r="B647" i="17"/>
  <c r="C646" i="17"/>
  <c r="B646" i="17"/>
  <c r="C643" i="17"/>
  <c r="C642" i="17"/>
  <c r="C641" i="17"/>
  <c r="C640" i="17"/>
  <c r="C639" i="17"/>
  <c r="C638" i="17"/>
  <c r="C637" i="17"/>
  <c r="C636" i="17"/>
  <c r="C635" i="17"/>
  <c r="C634" i="17"/>
  <c r="C633" i="17"/>
  <c r="E633" i="17" s="1"/>
  <c r="C632" i="17"/>
  <c r="C631" i="17"/>
  <c r="C630" i="17"/>
  <c r="B643" i="17"/>
  <c r="B642" i="17"/>
  <c r="B641" i="17"/>
  <c r="B640" i="17"/>
  <c r="B639" i="17"/>
  <c r="B638" i="17"/>
  <c r="B637" i="17"/>
  <c r="B636" i="17"/>
  <c r="B635" i="17"/>
  <c r="B634" i="17"/>
  <c r="B633" i="17"/>
  <c r="B632" i="17"/>
  <c r="B631" i="17"/>
  <c r="B630" i="17"/>
  <c r="B626" i="17"/>
  <c r="B627" i="17"/>
  <c r="B625" i="17"/>
  <c r="B624" i="17"/>
  <c r="B623" i="17"/>
  <c r="B622" i="17"/>
  <c r="B621" i="17"/>
  <c r="B620" i="17"/>
  <c r="D810" i="17" l="1"/>
  <c r="D809" i="17"/>
  <c r="D653" i="17"/>
  <c r="D651" i="17"/>
  <c r="E651" i="17"/>
  <c r="E653" i="17"/>
  <c r="E654" i="17"/>
  <c r="D633" i="17"/>
  <c r="D727" i="17"/>
  <c r="D731" i="17"/>
  <c r="D735" i="17"/>
  <c r="D739" i="17"/>
  <c r="D743" i="17"/>
  <c r="D747" i="17"/>
  <c r="D696" i="17"/>
  <c r="D698" i="17"/>
  <c r="D700" i="17"/>
  <c r="D702" i="17"/>
  <c r="D704" i="17"/>
  <c r="D706" i="17"/>
  <c r="D708" i="17"/>
  <c r="D710" i="17"/>
  <c r="D712" i="17"/>
  <c r="D714" i="17"/>
  <c r="D716" i="17"/>
  <c r="D718" i="17"/>
  <c r="D720" i="17"/>
  <c r="D654" i="17"/>
  <c r="D648" i="17"/>
  <c r="AA175" i="18"/>
  <c r="Z175" i="18"/>
  <c r="V175" i="18"/>
  <c r="U175" i="18"/>
  <c r="S175" i="18"/>
  <c r="R175" i="18"/>
  <c r="Q175" i="18"/>
  <c r="N175" i="18"/>
  <c r="K175" i="18"/>
  <c r="J175" i="18"/>
  <c r="I175" i="18"/>
  <c r="H175" i="18"/>
  <c r="G175" i="18"/>
  <c r="F175" i="18"/>
  <c r="B175" i="18"/>
  <c r="Z178" i="18"/>
  <c r="Y178" i="18"/>
  <c r="X178" i="18"/>
  <c r="W178" i="18"/>
  <c r="V178" i="18"/>
  <c r="U178" i="18"/>
  <c r="T178" i="18"/>
  <c r="S178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D178" i="18"/>
  <c r="C178" i="18"/>
  <c r="B178" i="18"/>
  <c r="AA177" i="18"/>
  <c r="AA178" i="18" s="1"/>
  <c r="Z177" i="18"/>
  <c r="Y177" i="18"/>
  <c r="X177" i="18"/>
  <c r="W177" i="18"/>
  <c r="V177" i="18"/>
  <c r="U177" i="18"/>
  <c r="T177" i="18"/>
  <c r="S177" i="18"/>
  <c r="R177" i="18"/>
  <c r="Q177" i="18"/>
  <c r="P177" i="18"/>
  <c r="O177" i="18"/>
  <c r="N177" i="18"/>
  <c r="M177" i="18"/>
  <c r="L177" i="18"/>
  <c r="K177" i="18"/>
  <c r="J177" i="18"/>
  <c r="I177" i="18"/>
  <c r="H177" i="18"/>
  <c r="G177" i="18"/>
  <c r="F177" i="18"/>
  <c r="E177" i="18"/>
  <c r="D177" i="18"/>
  <c r="C177" i="18"/>
  <c r="B177" i="18"/>
  <c r="AA174" i="18"/>
  <c r="Z174" i="18"/>
  <c r="Y174" i="18"/>
  <c r="Y175" i="18" s="1"/>
  <c r="X174" i="18"/>
  <c r="X175" i="18" s="1"/>
  <c r="W174" i="18"/>
  <c r="W175" i="18" s="1"/>
  <c r="V174" i="18"/>
  <c r="U174" i="18"/>
  <c r="T174" i="18"/>
  <c r="T175" i="18" s="1"/>
  <c r="S174" i="18"/>
  <c r="R174" i="18"/>
  <c r="Q174" i="18"/>
  <c r="P174" i="18"/>
  <c r="P175" i="18" s="1"/>
  <c r="O174" i="18"/>
  <c r="O175" i="18" s="1"/>
  <c r="N174" i="18"/>
  <c r="M174" i="18"/>
  <c r="M175" i="18" s="1"/>
  <c r="L174" i="18"/>
  <c r="L175" i="18" s="1"/>
  <c r="K174" i="18"/>
  <c r="J174" i="18"/>
  <c r="I174" i="18"/>
  <c r="H174" i="18"/>
  <c r="G174" i="18"/>
  <c r="F174" i="18"/>
  <c r="E174" i="18"/>
  <c r="E175" i="18" s="1"/>
  <c r="D174" i="18"/>
  <c r="D175" i="18" s="1"/>
  <c r="C174" i="18"/>
  <c r="C175" i="18" s="1"/>
  <c r="B174" i="18"/>
  <c r="AA171" i="18"/>
  <c r="Z171" i="18"/>
  <c r="Y171" i="18"/>
  <c r="X171" i="18"/>
  <c r="W171" i="18"/>
  <c r="V171" i="18"/>
  <c r="U171" i="18"/>
  <c r="T171" i="18"/>
  <c r="S171" i="18"/>
  <c r="R171" i="18"/>
  <c r="Q171" i="18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D171" i="18"/>
  <c r="C171" i="18"/>
  <c r="B171" i="18"/>
  <c r="AA169" i="18"/>
  <c r="Z169" i="18"/>
  <c r="Y169" i="18"/>
  <c r="X169" i="18"/>
  <c r="W169" i="18"/>
  <c r="V169" i="18"/>
  <c r="U169" i="18"/>
  <c r="T169" i="18"/>
  <c r="S169" i="18"/>
  <c r="R169" i="18"/>
  <c r="Q169" i="18"/>
  <c r="P169" i="18"/>
  <c r="O169" i="18"/>
  <c r="N169" i="18"/>
  <c r="M169" i="18"/>
  <c r="L169" i="18"/>
  <c r="K169" i="18"/>
  <c r="J169" i="18"/>
  <c r="I169" i="18"/>
  <c r="H169" i="18"/>
  <c r="G169" i="18"/>
  <c r="F169" i="18"/>
  <c r="E169" i="18"/>
  <c r="D169" i="18"/>
  <c r="C169" i="18"/>
  <c r="B169" i="18"/>
  <c r="AA166" i="18"/>
  <c r="Z166" i="18"/>
  <c r="Y166" i="18"/>
  <c r="X166" i="18"/>
  <c r="W166" i="18"/>
  <c r="V166" i="18"/>
  <c r="U166" i="18"/>
  <c r="T166" i="18"/>
  <c r="S166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D166" i="18"/>
  <c r="C166" i="18"/>
  <c r="B166" i="18"/>
  <c r="AA163" i="18"/>
  <c r="Z163" i="18"/>
  <c r="Y163" i="18"/>
  <c r="X163" i="18"/>
  <c r="W163" i="18"/>
  <c r="V163" i="18"/>
  <c r="U163" i="18"/>
  <c r="T163" i="18"/>
  <c r="S163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D163" i="18"/>
  <c r="C163" i="18"/>
  <c r="B163" i="18"/>
  <c r="AA161" i="18"/>
  <c r="Z161" i="18"/>
  <c r="Y161" i="18"/>
  <c r="X161" i="18"/>
  <c r="W161" i="18"/>
  <c r="V161" i="18"/>
  <c r="U161" i="18"/>
  <c r="T161" i="18"/>
  <c r="S161" i="18"/>
  <c r="R161" i="18"/>
  <c r="Q161" i="18"/>
  <c r="P161" i="18"/>
  <c r="O161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B161" i="18"/>
  <c r="AD150" i="18"/>
  <c r="AC150" i="18"/>
  <c r="AB150" i="18"/>
  <c r="AA150" i="18"/>
  <c r="Z150" i="18"/>
  <c r="Y150" i="18"/>
  <c r="X150" i="18"/>
  <c r="W150" i="18"/>
  <c r="V150" i="18"/>
  <c r="U150" i="18"/>
  <c r="T150" i="18"/>
  <c r="S150" i="18"/>
  <c r="R150" i="18"/>
  <c r="Q150" i="18"/>
  <c r="P150" i="18"/>
  <c r="O150" i="18"/>
  <c r="N150" i="18"/>
  <c r="M150" i="18"/>
  <c r="L150" i="18"/>
  <c r="K150" i="18"/>
  <c r="J150" i="18"/>
  <c r="I150" i="18"/>
  <c r="H150" i="18"/>
  <c r="G150" i="18"/>
  <c r="F150" i="18"/>
  <c r="E150" i="18"/>
  <c r="D150" i="18"/>
  <c r="C150" i="18"/>
  <c r="B150" i="18"/>
  <c r="AD149" i="18"/>
  <c r="AC149" i="18"/>
  <c r="AB149" i="18"/>
  <c r="AA149" i="18"/>
  <c r="Z149" i="18"/>
  <c r="Y149" i="18"/>
  <c r="X149" i="18"/>
  <c r="W149" i="18"/>
  <c r="V149" i="18"/>
  <c r="U149" i="18"/>
  <c r="T149" i="18"/>
  <c r="S149" i="18"/>
  <c r="R149" i="18"/>
  <c r="Q149" i="18"/>
  <c r="P149" i="18"/>
  <c r="O149" i="18"/>
  <c r="N149" i="18"/>
  <c r="M149" i="18"/>
  <c r="L149" i="18"/>
  <c r="K149" i="18"/>
  <c r="J149" i="18"/>
  <c r="I149" i="18"/>
  <c r="H149" i="18"/>
  <c r="G149" i="18"/>
  <c r="F149" i="18"/>
  <c r="E149" i="18"/>
  <c r="D149" i="18"/>
  <c r="C149" i="18"/>
  <c r="B149" i="18"/>
  <c r="AD148" i="18"/>
  <c r="AC148" i="18"/>
  <c r="AB148" i="18"/>
  <c r="AA148" i="18"/>
  <c r="Z148" i="18"/>
  <c r="Y148" i="18"/>
  <c r="X148" i="18"/>
  <c r="W148" i="18"/>
  <c r="V148" i="18"/>
  <c r="U148" i="18"/>
  <c r="T148" i="18"/>
  <c r="S148" i="18"/>
  <c r="R148" i="18"/>
  <c r="Q148" i="18"/>
  <c r="P148" i="18"/>
  <c r="O148" i="18"/>
  <c r="N148" i="18"/>
  <c r="M148" i="18"/>
  <c r="L148" i="18"/>
  <c r="K148" i="18"/>
  <c r="J148" i="18"/>
  <c r="I148" i="18"/>
  <c r="H148" i="18"/>
  <c r="G148" i="18"/>
  <c r="F148" i="18"/>
  <c r="E148" i="18"/>
  <c r="D148" i="18"/>
  <c r="C148" i="18"/>
  <c r="B148" i="18"/>
  <c r="AD147" i="18"/>
  <c r="AC147" i="18"/>
  <c r="AB147" i="18"/>
  <c r="AA147" i="18"/>
  <c r="Z147" i="18"/>
  <c r="Y147" i="18"/>
  <c r="X147" i="18"/>
  <c r="W147" i="18"/>
  <c r="V147" i="18"/>
  <c r="U147" i="18"/>
  <c r="T147" i="18"/>
  <c r="S147" i="18"/>
  <c r="R147" i="18"/>
  <c r="Q147" i="18"/>
  <c r="P147" i="18"/>
  <c r="O147" i="18"/>
  <c r="N147" i="18"/>
  <c r="M147" i="18"/>
  <c r="L147" i="18"/>
  <c r="K147" i="18"/>
  <c r="J147" i="18"/>
  <c r="I147" i="18"/>
  <c r="H147" i="18"/>
  <c r="G147" i="18"/>
  <c r="F147" i="18"/>
  <c r="E147" i="18"/>
  <c r="D147" i="18"/>
  <c r="C147" i="18"/>
  <c r="B147" i="18"/>
  <c r="AD143" i="18"/>
  <c r="AC143" i="18"/>
  <c r="AB143" i="18"/>
  <c r="AA143" i="18"/>
  <c r="Z143" i="18"/>
  <c r="Y143" i="18"/>
  <c r="X143" i="18"/>
  <c r="W143" i="18"/>
  <c r="V143" i="18"/>
  <c r="U143" i="18"/>
  <c r="T143" i="18"/>
  <c r="S143" i="18"/>
  <c r="R143" i="18"/>
  <c r="Q143" i="18"/>
  <c r="P143" i="18"/>
  <c r="O143" i="18"/>
  <c r="N143" i="18"/>
  <c r="M143" i="18"/>
  <c r="L143" i="18"/>
  <c r="K143" i="18"/>
  <c r="J143" i="18"/>
  <c r="I143" i="18"/>
  <c r="H143" i="18"/>
  <c r="G143" i="18"/>
  <c r="F143" i="18"/>
  <c r="E143" i="18"/>
  <c r="D143" i="18"/>
  <c r="C143" i="18"/>
  <c r="B143" i="18"/>
  <c r="AD142" i="18"/>
  <c r="AC142" i="18"/>
  <c r="AB142" i="18"/>
  <c r="AA142" i="18"/>
  <c r="Z142" i="18"/>
  <c r="Y142" i="18"/>
  <c r="X142" i="18"/>
  <c r="W142" i="18"/>
  <c r="V142" i="18"/>
  <c r="U142" i="18"/>
  <c r="T142" i="18"/>
  <c r="S142" i="18"/>
  <c r="R142" i="18"/>
  <c r="Q142" i="18"/>
  <c r="P142" i="18"/>
  <c r="O142" i="18"/>
  <c r="N142" i="18"/>
  <c r="M142" i="18"/>
  <c r="L142" i="18"/>
  <c r="K142" i="18"/>
  <c r="J142" i="18"/>
  <c r="I142" i="18"/>
  <c r="H142" i="18"/>
  <c r="G142" i="18"/>
  <c r="F142" i="18"/>
  <c r="E142" i="18"/>
  <c r="D142" i="18"/>
  <c r="C142" i="18"/>
  <c r="B142" i="18"/>
  <c r="AD141" i="18"/>
  <c r="AC141" i="18"/>
  <c r="AB141" i="18"/>
  <c r="AA141" i="18"/>
  <c r="Z141" i="18"/>
  <c r="Y141" i="18"/>
  <c r="X141" i="18"/>
  <c r="W141" i="18"/>
  <c r="V141" i="18"/>
  <c r="U141" i="18"/>
  <c r="T141" i="18"/>
  <c r="S141" i="18"/>
  <c r="R141" i="18"/>
  <c r="Q141" i="18"/>
  <c r="P141" i="18"/>
  <c r="O141" i="18"/>
  <c r="N141" i="18"/>
  <c r="M141" i="18"/>
  <c r="L141" i="18"/>
  <c r="K141" i="18"/>
  <c r="J141" i="18"/>
  <c r="I141" i="18"/>
  <c r="H141" i="18"/>
  <c r="G141" i="18"/>
  <c r="F141" i="18"/>
  <c r="E141" i="18"/>
  <c r="D141" i="18"/>
  <c r="C141" i="18"/>
  <c r="B141" i="18"/>
  <c r="AD140" i="18"/>
  <c r="AC140" i="18"/>
  <c r="AB140" i="18"/>
  <c r="AA140" i="18"/>
  <c r="Z140" i="18"/>
  <c r="Y140" i="18"/>
  <c r="X140" i="18"/>
  <c r="W140" i="18"/>
  <c r="V140" i="18"/>
  <c r="U140" i="18"/>
  <c r="T140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J235" i="19" l="1"/>
  <c r="I235" i="19"/>
  <c r="H235" i="19"/>
  <c r="J234" i="19"/>
  <c r="I234" i="19"/>
  <c r="H234" i="19"/>
  <c r="J233" i="19"/>
  <c r="I233" i="19"/>
  <c r="K233" i="19" s="1"/>
  <c r="H233" i="19"/>
  <c r="J232" i="19"/>
  <c r="I232" i="19"/>
  <c r="H232" i="19"/>
  <c r="J231" i="19"/>
  <c r="I231" i="19"/>
  <c r="H231" i="19"/>
  <c r="J230" i="19"/>
  <c r="I230" i="19"/>
  <c r="H230" i="19"/>
  <c r="J229" i="19"/>
  <c r="I229" i="19"/>
  <c r="K229" i="19" s="1"/>
  <c r="H229" i="19"/>
  <c r="J228" i="19"/>
  <c r="I228" i="19"/>
  <c r="H228" i="19"/>
  <c r="J227" i="19"/>
  <c r="I227" i="19"/>
  <c r="H227" i="19"/>
  <c r="J226" i="19"/>
  <c r="I226" i="19"/>
  <c r="H226" i="19"/>
  <c r="J225" i="19"/>
  <c r="I225" i="19"/>
  <c r="K225" i="19" s="1"/>
  <c r="H225" i="19"/>
  <c r="J224" i="19"/>
  <c r="I224" i="19"/>
  <c r="H224" i="19"/>
  <c r="J223" i="19"/>
  <c r="I223" i="19"/>
  <c r="H223" i="19"/>
  <c r="J222" i="19"/>
  <c r="I222" i="19"/>
  <c r="H222" i="19"/>
  <c r="J221" i="19"/>
  <c r="I221" i="19"/>
  <c r="K221" i="19" s="1"/>
  <c r="H221" i="19"/>
  <c r="J220" i="19"/>
  <c r="I220" i="19"/>
  <c r="H220" i="19"/>
  <c r="J219" i="19"/>
  <c r="I219" i="19"/>
  <c r="H219" i="19"/>
  <c r="J218" i="19"/>
  <c r="I218" i="19"/>
  <c r="H218" i="19"/>
  <c r="J217" i="19"/>
  <c r="I217" i="19"/>
  <c r="K217" i="19" s="1"/>
  <c r="H217" i="19"/>
  <c r="J216" i="19"/>
  <c r="I216" i="19"/>
  <c r="H216" i="19"/>
  <c r="J215" i="19"/>
  <c r="I215" i="19"/>
  <c r="H215" i="19"/>
  <c r="J214" i="19"/>
  <c r="I214" i="19"/>
  <c r="H214" i="19"/>
  <c r="J213" i="19"/>
  <c r="I213" i="19"/>
  <c r="K213" i="19" s="1"/>
  <c r="H213" i="19"/>
  <c r="J212" i="19"/>
  <c r="I212" i="19"/>
  <c r="H212" i="19"/>
  <c r="J211" i="19"/>
  <c r="I211" i="19"/>
  <c r="H211" i="19"/>
  <c r="J210" i="19"/>
  <c r="I210" i="19"/>
  <c r="H210" i="19"/>
  <c r="J209" i="19"/>
  <c r="I209" i="19"/>
  <c r="K209" i="19" s="1"/>
  <c r="H209" i="19"/>
  <c r="J208" i="19"/>
  <c r="I208" i="19"/>
  <c r="H208" i="19"/>
  <c r="J207" i="19"/>
  <c r="I207" i="19"/>
  <c r="H207" i="19"/>
  <c r="J206" i="19"/>
  <c r="I206" i="19"/>
  <c r="H206" i="19"/>
  <c r="J205" i="19"/>
  <c r="I205" i="19"/>
  <c r="K205" i="19" s="1"/>
  <c r="H205" i="19"/>
  <c r="J204" i="19"/>
  <c r="I204" i="19"/>
  <c r="H204" i="19"/>
  <c r="J203" i="19"/>
  <c r="I203" i="19"/>
  <c r="H203" i="19"/>
  <c r="J202" i="19"/>
  <c r="I202" i="19"/>
  <c r="H202" i="19"/>
  <c r="J201" i="19"/>
  <c r="I201" i="19"/>
  <c r="K201" i="19" s="1"/>
  <c r="H201" i="19"/>
  <c r="J200" i="19"/>
  <c r="I200" i="19"/>
  <c r="H200" i="19"/>
  <c r="J199" i="19"/>
  <c r="I199" i="19"/>
  <c r="H199" i="19"/>
  <c r="J198" i="19"/>
  <c r="I198" i="19"/>
  <c r="H198" i="19"/>
  <c r="J197" i="19"/>
  <c r="I197" i="19"/>
  <c r="K197" i="19" s="1"/>
  <c r="H197" i="19"/>
  <c r="J196" i="19"/>
  <c r="I196" i="19"/>
  <c r="H196" i="19"/>
  <c r="J195" i="19"/>
  <c r="I195" i="19"/>
  <c r="H195" i="19"/>
  <c r="J194" i="19"/>
  <c r="I194" i="19"/>
  <c r="H194" i="19"/>
  <c r="J193" i="19"/>
  <c r="I193" i="19"/>
  <c r="K193" i="19" s="1"/>
  <c r="H193" i="19"/>
  <c r="J192" i="19"/>
  <c r="I192" i="19"/>
  <c r="H192" i="19"/>
  <c r="J191" i="19"/>
  <c r="I191" i="19"/>
  <c r="H191" i="19"/>
  <c r="J190" i="19"/>
  <c r="I190" i="19"/>
  <c r="H190" i="19"/>
  <c r="J189" i="19"/>
  <c r="I189" i="19"/>
  <c r="K189" i="19" s="1"/>
  <c r="H189" i="19"/>
  <c r="J188" i="19"/>
  <c r="I188" i="19"/>
  <c r="H188" i="19"/>
  <c r="J187" i="19"/>
  <c r="I187" i="19"/>
  <c r="H187" i="19"/>
  <c r="J186" i="19"/>
  <c r="I186" i="19"/>
  <c r="H186" i="19"/>
  <c r="J185" i="19"/>
  <c r="I185" i="19"/>
  <c r="K185" i="19" s="1"/>
  <c r="H185" i="19"/>
  <c r="K187" i="19" l="1"/>
  <c r="L188" i="19"/>
  <c r="K191" i="19"/>
  <c r="M191" i="19" s="1"/>
  <c r="L192" i="19"/>
  <c r="K195" i="19"/>
  <c r="L196" i="19"/>
  <c r="K199" i="19"/>
  <c r="L200" i="19"/>
  <c r="K203" i="19"/>
  <c r="L204" i="19"/>
  <c r="K207" i="19"/>
  <c r="L208" i="19"/>
  <c r="K211" i="19"/>
  <c r="L212" i="19"/>
  <c r="K215" i="19"/>
  <c r="M215" i="19" s="1"/>
  <c r="L216" i="19"/>
  <c r="K219" i="19"/>
  <c r="L220" i="19"/>
  <c r="K223" i="19"/>
  <c r="L224" i="19"/>
  <c r="K227" i="19"/>
  <c r="L228" i="19"/>
  <c r="K231" i="19"/>
  <c r="M231" i="19" s="1"/>
  <c r="L232" i="19"/>
  <c r="K235" i="19"/>
  <c r="L191" i="19"/>
  <c r="L203" i="19"/>
  <c r="L207" i="19"/>
  <c r="L211" i="19"/>
  <c r="L215" i="19"/>
  <c r="L219" i="19"/>
  <c r="L223" i="19"/>
  <c r="L227" i="19"/>
  <c r="L231" i="19"/>
  <c r="L235" i="19"/>
  <c r="M199" i="19"/>
  <c r="K186" i="19"/>
  <c r="L187" i="19"/>
  <c r="K190" i="19"/>
  <c r="K194" i="19"/>
  <c r="L195" i="19"/>
  <c r="K198" i="19"/>
  <c r="L199" i="19"/>
  <c r="K202" i="19"/>
  <c r="K206" i="19"/>
  <c r="K210" i="19"/>
  <c r="K214" i="19"/>
  <c r="K218" i="19"/>
  <c r="K222" i="19"/>
  <c r="K226" i="19"/>
  <c r="K230" i="19"/>
  <c r="K234" i="19"/>
  <c r="L186" i="19"/>
  <c r="M186" i="19" s="1"/>
  <c r="L190" i="19"/>
  <c r="L194" i="19"/>
  <c r="L198" i="19"/>
  <c r="L202" i="19"/>
  <c r="L206" i="19"/>
  <c r="L210" i="19"/>
  <c r="L214" i="19"/>
  <c r="M214" i="19" s="1"/>
  <c r="L218" i="19"/>
  <c r="L222" i="19"/>
  <c r="L226" i="19"/>
  <c r="L230" i="19"/>
  <c r="M230" i="19" s="1"/>
  <c r="L234" i="19"/>
  <c r="L185" i="19"/>
  <c r="M185" i="19" s="1"/>
  <c r="K188" i="19"/>
  <c r="M188" i="19" s="1"/>
  <c r="L189" i="19"/>
  <c r="M189" i="19" s="1"/>
  <c r="K192" i="19"/>
  <c r="L193" i="19"/>
  <c r="M193" i="19" s="1"/>
  <c r="K196" i="19"/>
  <c r="M196" i="19" s="1"/>
  <c r="L197" i="19"/>
  <c r="M197" i="19" s="1"/>
  <c r="K200" i="19"/>
  <c r="L201" i="19"/>
  <c r="M201" i="19" s="1"/>
  <c r="K204" i="19"/>
  <c r="M204" i="19" s="1"/>
  <c r="L205" i="19"/>
  <c r="M205" i="19" s="1"/>
  <c r="K208" i="19"/>
  <c r="L209" i="19"/>
  <c r="M209" i="19" s="1"/>
  <c r="K212" i="19"/>
  <c r="M212" i="19" s="1"/>
  <c r="L213" i="19"/>
  <c r="M213" i="19" s="1"/>
  <c r="K216" i="19"/>
  <c r="L217" i="19"/>
  <c r="M217" i="19" s="1"/>
  <c r="K220" i="19"/>
  <c r="M220" i="19" s="1"/>
  <c r="L221" i="19"/>
  <c r="M221" i="19" s="1"/>
  <c r="K224" i="19"/>
  <c r="L225" i="19"/>
  <c r="M225" i="19" s="1"/>
  <c r="K228" i="19"/>
  <c r="M228" i="19" s="1"/>
  <c r="L229" i="19"/>
  <c r="M229" i="19" s="1"/>
  <c r="K232" i="19"/>
  <c r="L233" i="19"/>
  <c r="M233" i="19" s="1"/>
  <c r="M195" i="19" l="1"/>
  <c r="M222" i="19"/>
  <c r="M206" i="19"/>
  <c r="M187" i="19"/>
  <c r="M223" i="19"/>
  <c r="M207" i="19"/>
  <c r="M190" i="19"/>
  <c r="M232" i="19"/>
  <c r="M224" i="19"/>
  <c r="M216" i="19"/>
  <c r="M208" i="19"/>
  <c r="M200" i="19"/>
  <c r="M192" i="19"/>
  <c r="M235" i="19"/>
  <c r="M227" i="19"/>
  <c r="M219" i="19"/>
  <c r="M211" i="19"/>
  <c r="M203" i="19"/>
  <c r="M198" i="19"/>
  <c r="M234" i="19"/>
  <c r="M226" i="19"/>
  <c r="M218" i="19"/>
  <c r="M210" i="19"/>
  <c r="M202" i="19"/>
  <c r="M194" i="19"/>
  <c r="F170" i="18"/>
  <c r="Z157" i="18"/>
  <c r="R146" i="18"/>
  <c r="R151" i="18" s="1"/>
  <c r="Q157" i="18"/>
  <c r="P157" i="18"/>
  <c r="G157" i="18"/>
  <c r="Z156" i="18"/>
  <c r="Q156" i="18"/>
  <c r="P156" i="18"/>
  <c r="Z155" i="18"/>
  <c r="Q155" i="18"/>
  <c r="P155" i="18"/>
  <c r="X152" i="18"/>
  <c r="T146" i="18"/>
  <c r="T151" i="18" s="1"/>
  <c r="R152" i="18"/>
  <c r="H152" i="18"/>
  <c r="D146" i="18"/>
  <c r="D151" i="18" s="1"/>
  <c r="T157" i="18"/>
  <c r="R156" i="18"/>
  <c r="D156" i="18"/>
  <c r="V155" i="18"/>
  <c r="R155" i="18"/>
  <c r="Q139" i="18"/>
  <c r="Q144" i="18" s="1"/>
  <c r="F154" i="18"/>
  <c r="Z154" i="18"/>
  <c r="I156" i="18" l="1"/>
  <c r="C157" i="18"/>
  <c r="C139" i="18"/>
  <c r="C144" i="18" s="1"/>
  <c r="X156" i="18"/>
  <c r="H157" i="18"/>
  <c r="N154" i="18"/>
  <c r="I155" i="18"/>
  <c r="AD155" i="18"/>
  <c r="E156" i="18"/>
  <c r="M156" i="18"/>
  <c r="AC157" i="18"/>
  <c r="D170" i="18"/>
  <c r="H170" i="18"/>
  <c r="L170" i="18"/>
  <c r="T170" i="18"/>
  <c r="X170" i="18"/>
  <c r="B170" i="18"/>
  <c r="N170" i="18"/>
  <c r="R170" i="18"/>
  <c r="V170" i="18"/>
  <c r="K157" i="18"/>
  <c r="K167" i="18" s="1"/>
  <c r="U145" i="18"/>
  <c r="Y139" i="18"/>
  <c r="Y144" i="18" s="1"/>
  <c r="AB155" i="18"/>
  <c r="C156" i="18"/>
  <c r="G156" i="18"/>
  <c r="K156" i="18"/>
  <c r="O156" i="18"/>
  <c r="Y156" i="18"/>
  <c r="AA154" i="18"/>
  <c r="M170" i="18"/>
  <c r="E155" i="18"/>
  <c r="M155" i="18"/>
  <c r="AD156" i="18"/>
  <c r="I157" i="18"/>
  <c r="J156" i="18"/>
  <c r="Y145" i="18"/>
  <c r="AD154" i="18"/>
  <c r="AD157" i="18"/>
  <c r="AB139" i="18"/>
  <c r="AB144" i="18" s="1"/>
  <c r="Q167" i="18"/>
  <c r="E145" i="18"/>
  <c r="I139" i="18"/>
  <c r="I144" i="18" s="1"/>
  <c r="M145" i="18"/>
  <c r="R145" i="18"/>
  <c r="V154" i="18"/>
  <c r="B155" i="18"/>
  <c r="F145" i="18"/>
  <c r="J155" i="18"/>
  <c r="N145" i="18"/>
  <c r="V156" i="18"/>
  <c r="AA156" i="18"/>
  <c r="N139" i="18"/>
  <c r="N144" i="18" s="1"/>
  <c r="J170" i="18"/>
  <c r="Z170" i="18"/>
  <c r="U157" i="18"/>
  <c r="U162" i="18" s="1"/>
  <c r="AD145" i="18"/>
  <c r="E152" i="18"/>
  <c r="I152" i="18"/>
  <c r="M152" i="18"/>
  <c r="Q152" i="18"/>
  <c r="U152" i="18"/>
  <c r="Y152" i="18"/>
  <c r="AC152" i="18"/>
  <c r="P172" i="18"/>
  <c r="S156" i="18"/>
  <c r="W156" i="18"/>
  <c r="U172" i="18"/>
  <c r="L154" i="18"/>
  <c r="T154" i="18"/>
  <c r="G155" i="18"/>
  <c r="O155" i="18"/>
  <c r="T156" i="18"/>
  <c r="O157" i="18"/>
  <c r="O162" i="18" s="1"/>
  <c r="W157" i="18"/>
  <c r="W167" i="18" s="1"/>
  <c r="P170" i="18"/>
  <c r="Q172" i="18"/>
  <c r="F156" i="18"/>
  <c r="N156" i="18"/>
  <c r="V139" i="18"/>
  <c r="V144" i="18" s="1"/>
  <c r="Y155" i="18"/>
  <c r="L156" i="18"/>
  <c r="U156" i="18"/>
  <c r="AC156" i="18"/>
  <c r="D152" i="18"/>
  <c r="H146" i="18"/>
  <c r="H151" i="18" s="1"/>
  <c r="L157" i="18"/>
  <c r="L164" i="18" s="1"/>
  <c r="T152" i="18"/>
  <c r="X146" i="18"/>
  <c r="X151" i="18" s="1"/>
  <c r="AB152" i="18"/>
  <c r="G167" i="18"/>
  <c r="E170" i="18"/>
  <c r="I170" i="18"/>
  <c r="Q170" i="18"/>
  <c r="U170" i="18"/>
  <c r="Y170" i="18"/>
  <c r="S155" i="18"/>
  <c r="B152" i="18"/>
  <c r="F152" i="18"/>
  <c r="N152" i="18"/>
  <c r="V152" i="18"/>
  <c r="Z152" i="18"/>
  <c r="AD152" i="18"/>
  <c r="P167" i="18"/>
  <c r="T167" i="18"/>
  <c r="O139" i="18"/>
  <c r="O144" i="18" s="1"/>
  <c r="C152" i="18"/>
  <c r="K152" i="18"/>
  <c r="O152" i="18"/>
  <c r="AB156" i="18"/>
  <c r="Z167" i="18"/>
  <c r="I145" i="18"/>
  <c r="L146" i="18"/>
  <c r="L151" i="18" s="1"/>
  <c r="AB146" i="18"/>
  <c r="AB151" i="18" s="1"/>
  <c r="P152" i="18"/>
  <c r="B154" i="18"/>
  <c r="R154" i="18"/>
  <c r="N155" i="18"/>
  <c r="D157" i="18"/>
  <c r="D167" i="18" s="1"/>
  <c r="X157" i="18"/>
  <c r="X167" i="18" s="1"/>
  <c r="V145" i="18"/>
  <c r="AC154" i="18"/>
  <c r="D155" i="18"/>
  <c r="H155" i="18"/>
  <c r="L155" i="18"/>
  <c r="U155" i="18"/>
  <c r="B139" i="18"/>
  <c r="B144" i="18" s="1"/>
  <c r="J139" i="18"/>
  <c r="J144" i="18" s="1"/>
  <c r="W155" i="18"/>
  <c r="B156" i="18"/>
  <c r="S152" i="18"/>
  <c r="W152" i="18"/>
  <c r="AA152" i="18"/>
  <c r="B146" i="18"/>
  <c r="B151" i="18" s="1"/>
  <c r="F146" i="18"/>
  <c r="F151" i="18" s="1"/>
  <c r="J146" i="18"/>
  <c r="J151" i="18" s="1"/>
  <c r="N146" i="18"/>
  <c r="N151" i="18" s="1"/>
  <c r="V146" i="18"/>
  <c r="V151" i="18" s="1"/>
  <c r="Z146" i="18"/>
  <c r="Z151" i="18" s="1"/>
  <c r="AD146" i="18"/>
  <c r="AD151" i="18" s="1"/>
  <c r="C170" i="18"/>
  <c r="G170" i="18"/>
  <c r="K170" i="18"/>
  <c r="O170" i="18"/>
  <c r="S170" i="18"/>
  <c r="W170" i="18"/>
  <c r="AA170" i="18"/>
  <c r="R139" i="18"/>
  <c r="R144" i="18" s="1"/>
  <c r="F139" i="18"/>
  <c r="F144" i="18" s="1"/>
  <c r="P146" i="18"/>
  <c r="P151" i="18" s="1"/>
  <c r="E154" i="18"/>
  <c r="F155" i="18"/>
  <c r="AB157" i="18"/>
  <c r="S139" i="18"/>
  <c r="S144" i="18" s="1"/>
  <c r="AA145" i="18"/>
  <c r="G139" i="18"/>
  <c r="G144" i="18" s="1"/>
  <c r="D154" i="18"/>
  <c r="G152" i="18"/>
  <c r="L152" i="18"/>
  <c r="K139" i="18"/>
  <c r="K144" i="18" s="1"/>
  <c r="J145" i="18"/>
  <c r="C155" i="18"/>
  <c r="K155" i="18"/>
  <c r="T155" i="18"/>
  <c r="X155" i="18"/>
  <c r="AC155" i="18"/>
  <c r="H156" i="18"/>
  <c r="S157" i="18"/>
  <c r="W139" i="18"/>
  <c r="W144" i="18" s="1"/>
  <c r="AA157" i="18"/>
  <c r="J154" i="18"/>
  <c r="E157" i="18"/>
  <c r="E172" i="18" s="1"/>
  <c r="M157" i="18"/>
  <c r="M172" i="18" s="1"/>
  <c r="Y157" i="18"/>
  <c r="Y172" i="18" s="1"/>
  <c r="P164" i="18"/>
  <c r="T172" i="18"/>
  <c r="K162" i="18"/>
  <c r="G162" i="18"/>
  <c r="C146" i="18"/>
  <c r="C151" i="18" s="1"/>
  <c r="G146" i="18"/>
  <c r="G151" i="18" s="1"/>
  <c r="K146" i="18"/>
  <c r="K151" i="18" s="1"/>
  <c r="O146" i="18"/>
  <c r="O151" i="18" s="1"/>
  <c r="S146" i="18"/>
  <c r="S151" i="18" s="1"/>
  <c r="W146" i="18"/>
  <c r="W151" i="18" s="1"/>
  <c r="AA146" i="18"/>
  <c r="AA151" i="18" s="1"/>
  <c r="M154" i="18"/>
  <c r="J152" i="18"/>
  <c r="U154" i="18"/>
  <c r="E146" i="18"/>
  <c r="E151" i="18" s="1"/>
  <c r="I146" i="18"/>
  <c r="I151" i="18" s="1"/>
  <c r="M146" i="18"/>
  <c r="M151" i="18" s="1"/>
  <c r="Q146" i="18"/>
  <c r="Q151" i="18" s="1"/>
  <c r="U146" i="18"/>
  <c r="U151" i="18" s="1"/>
  <c r="Y146" i="18"/>
  <c r="Y151" i="18" s="1"/>
  <c r="AC146" i="18"/>
  <c r="AC151" i="18" s="1"/>
  <c r="E139" i="18"/>
  <c r="E144" i="18" s="1"/>
  <c r="M139" i="18"/>
  <c r="M144" i="18" s="1"/>
  <c r="U139" i="18"/>
  <c r="U144" i="18" s="1"/>
  <c r="H139" i="18"/>
  <c r="H144" i="18" s="1"/>
  <c r="P139" i="18"/>
  <c r="P144" i="18" s="1"/>
  <c r="X139" i="18"/>
  <c r="X144" i="18" s="1"/>
  <c r="AA139" i="18"/>
  <c r="AA144" i="18" s="1"/>
  <c r="Q145" i="18"/>
  <c r="I154" i="18"/>
  <c r="Q154" i="18"/>
  <c r="Q153" i="18" s="1"/>
  <c r="Q158" i="18" s="1"/>
  <c r="Y154" i="18"/>
  <c r="P162" i="18"/>
  <c r="B145" i="18"/>
  <c r="Z164" i="18"/>
  <c r="Z172" i="18"/>
  <c r="Z162" i="18"/>
  <c r="H145" i="18"/>
  <c r="P145" i="18"/>
  <c r="X145" i="18"/>
  <c r="H154" i="18"/>
  <c r="P154" i="18"/>
  <c r="P159" i="18" s="1"/>
  <c r="X154" i="18"/>
  <c r="B157" i="18"/>
  <c r="N157" i="18"/>
  <c r="V157" i="18"/>
  <c r="D139" i="18"/>
  <c r="D144" i="18" s="1"/>
  <c r="L139" i="18"/>
  <c r="L144" i="18" s="1"/>
  <c r="T139" i="18"/>
  <c r="T144" i="18" s="1"/>
  <c r="AC139" i="18"/>
  <c r="AC144" i="18" s="1"/>
  <c r="C145" i="18"/>
  <c r="G145" i="18"/>
  <c r="K145" i="18"/>
  <c r="O145" i="18"/>
  <c r="S145" i="18"/>
  <c r="W145" i="18"/>
  <c r="AB145" i="18"/>
  <c r="C154" i="18"/>
  <c r="G154" i="18"/>
  <c r="K154" i="18"/>
  <c r="O154" i="18"/>
  <c r="S154" i="18"/>
  <c r="W154" i="18"/>
  <c r="AB154" i="18"/>
  <c r="AA155" i="18"/>
  <c r="T164" i="18"/>
  <c r="AD139" i="18"/>
  <c r="AD144" i="18" s="1"/>
  <c r="D145" i="18"/>
  <c r="L145" i="18"/>
  <c r="T145" i="18"/>
  <c r="AC145" i="18"/>
  <c r="F157" i="18"/>
  <c r="F167" i="18" s="1"/>
  <c r="J157" i="18"/>
  <c r="R157" i="18"/>
  <c r="R167" i="18" s="1"/>
  <c r="T162" i="18"/>
  <c r="Z153" i="18"/>
  <c r="Z158" i="18" s="1"/>
  <c r="Z145" i="18"/>
  <c r="Z139" i="18"/>
  <c r="Z144" i="18" s="1"/>
  <c r="Z159" i="18"/>
  <c r="Q162" i="18"/>
  <c r="G164" i="18"/>
  <c r="C172" i="18"/>
  <c r="G172" i="18"/>
  <c r="Q164" i="18"/>
  <c r="L172" i="18" l="1"/>
  <c r="D172" i="18"/>
  <c r="C164" i="18"/>
  <c r="D164" i="18"/>
  <c r="C167" i="18"/>
  <c r="AD159" i="18"/>
  <c r="D162" i="18"/>
  <c r="X162" i="18"/>
  <c r="D159" i="18"/>
  <c r="W164" i="18"/>
  <c r="K172" i="18"/>
  <c r="K164" i="18"/>
  <c r="C162" i="18"/>
  <c r="V159" i="18"/>
  <c r="L162" i="18"/>
  <c r="C159" i="18"/>
  <c r="Y164" i="18"/>
  <c r="H162" i="18"/>
  <c r="K153" i="18"/>
  <c r="K158" i="18" s="1"/>
  <c r="W162" i="18"/>
  <c r="H167" i="18"/>
  <c r="I164" i="18"/>
  <c r="Y162" i="18"/>
  <c r="O167" i="18"/>
  <c r="U167" i="18"/>
  <c r="AA167" i="18"/>
  <c r="U164" i="18"/>
  <c r="I162" i="18"/>
  <c r="H159" i="18"/>
  <c r="H172" i="18"/>
  <c r="H164" i="18"/>
  <c r="O172" i="18"/>
  <c r="O153" i="18"/>
  <c r="O158" i="18" s="1"/>
  <c r="M153" i="18"/>
  <c r="M158" i="18" s="1"/>
  <c r="O164" i="18"/>
  <c r="I153" i="18"/>
  <c r="I158" i="18" s="1"/>
  <c r="I172" i="18"/>
  <c r="AD153" i="18"/>
  <c r="AD158" i="18" s="1"/>
  <c r="I167" i="18"/>
  <c r="AA164" i="18"/>
  <c r="AA172" i="18"/>
  <c r="D153" i="18"/>
  <c r="D158" i="18" s="1"/>
  <c r="T159" i="18"/>
  <c r="F159" i="18"/>
  <c r="M167" i="18"/>
  <c r="E162" i="18"/>
  <c r="X159" i="18"/>
  <c r="Y153" i="18"/>
  <c r="Y158" i="18" s="1"/>
  <c r="J159" i="18"/>
  <c r="O159" i="18"/>
  <c r="X172" i="18"/>
  <c r="M159" i="18"/>
  <c r="X164" i="18"/>
  <c r="B159" i="18"/>
  <c r="AC153" i="18"/>
  <c r="AC158" i="18" s="1"/>
  <c r="Y167" i="18"/>
  <c r="B153" i="18"/>
  <c r="B158" i="18" s="1"/>
  <c r="S159" i="18"/>
  <c r="U153" i="18"/>
  <c r="U158" i="18" s="1"/>
  <c r="E159" i="18"/>
  <c r="L167" i="18"/>
  <c r="W172" i="18"/>
  <c r="AC159" i="18"/>
  <c r="G159" i="18"/>
  <c r="E153" i="18"/>
  <c r="E158" i="18" s="1"/>
  <c r="AA162" i="18"/>
  <c r="L159" i="18"/>
  <c r="R153" i="18"/>
  <c r="R158" i="18" s="1"/>
  <c r="J167" i="18"/>
  <c r="V167" i="18"/>
  <c r="B167" i="18"/>
  <c r="S164" i="18"/>
  <c r="M162" i="18"/>
  <c r="T153" i="18"/>
  <c r="T158" i="18" s="1"/>
  <c r="Y159" i="18"/>
  <c r="AB159" i="18"/>
  <c r="N153" i="18"/>
  <c r="N158" i="18" s="1"/>
  <c r="S167" i="18"/>
  <c r="E164" i="18"/>
  <c r="S172" i="18"/>
  <c r="L153" i="18"/>
  <c r="L158" i="18" s="1"/>
  <c r="R159" i="18"/>
  <c r="W153" i="18"/>
  <c r="W158" i="18" s="1"/>
  <c r="M164" i="18"/>
  <c r="X153" i="18"/>
  <c r="X158" i="18" s="1"/>
  <c r="F153" i="18"/>
  <c r="F158" i="18" s="1"/>
  <c r="W159" i="18"/>
  <c r="S162" i="18"/>
  <c r="N167" i="18"/>
  <c r="E167" i="18"/>
  <c r="N159" i="18"/>
  <c r="Q159" i="18"/>
  <c r="G153" i="18"/>
  <c r="G158" i="18" s="1"/>
  <c r="H153" i="18"/>
  <c r="H158" i="18" s="1"/>
  <c r="U159" i="18"/>
  <c r="I159" i="18"/>
  <c r="V153" i="18"/>
  <c r="V158" i="18" s="1"/>
  <c r="P153" i="18"/>
  <c r="P158" i="18" s="1"/>
  <c r="J153" i="18"/>
  <c r="J158" i="18" s="1"/>
  <c r="F164" i="18"/>
  <c r="F172" i="18"/>
  <c r="F162" i="18"/>
  <c r="AA159" i="18"/>
  <c r="AA153" i="18"/>
  <c r="AA158" i="18" s="1"/>
  <c r="B164" i="18"/>
  <c r="B172" i="18"/>
  <c r="B162" i="18"/>
  <c r="C153" i="18"/>
  <c r="C158" i="18" s="1"/>
  <c r="S153" i="18"/>
  <c r="S158" i="18" s="1"/>
  <c r="K159" i="18"/>
  <c r="J164" i="18"/>
  <c r="J172" i="18"/>
  <c r="J162" i="18"/>
  <c r="N172" i="18"/>
  <c r="N162" i="18"/>
  <c r="N164" i="18"/>
  <c r="R164" i="18"/>
  <c r="R172" i="18"/>
  <c r="R162" i="18"/>
  <c r="V164" i="18"/>
  <c r="V172" i="18"/>
  <c r="V162" i="18"/>
  <c r="AB153" i="18"/>
  <c r="AB158" i="18" s="1"/>
  <c r="B14" i="20" l="1"/>
  <c r="B49" i="20" l="1"/>
  <c r="B50" i="20"/>
  <c r="B39" i="20"/>
  <c r="B40" i="20"/>
  <c r="B29" i="20"/>
  <c r="B30" i="20"/>
  <c r="B19" i="20"/>
  <c r="B20" i="20"/>
  <c r="B34" i="20" l="1"/>
  <c r="B4" i="20"/>
  <c r="B44" i="20"/>
  <c r="B24" i="20"/>
  <c r="B45" i="20" l="1"/>
  <c r="B46" i="20"/>
  <c r="B5" i="20"/>
  <c r="B6" i="20"/>
  <c r="B15" i="20"/>
  <c r="B16" i="20"/>
  <c r="B36" i="20" l="1"/>
  <c r="B26" i="20"/>
  <c r="B35" i="20"/>
  <c r="B25" i="20"/>
  <c r="B7" i="20"/>
  <c r="B8" i="20"/>
  <c r="B47" i="20"/>
  <c r="B48" i="20"/>
  <c r="B37" i="20"/>
  <c r="B38" i="20"/>
  <c r="B18" i="20"/>
  <c r="B28" i="20"/>
  <c r="B27" i="20" l="1"/>
  <c r="B17" i="20"/>
  <c r="B9" i="20" l="1"/>
  <c r="B10" i="20"/>
</calcChain>
</file>

<file path=xl/sharedStrings.xml><?xml version="1.0" encoding="utf-8"?>
<sst xmlns="http://schemas.openxmlformats.org/spreadsheetml/2006/main" count="6078" uniqueCount="1068">
  <si>
    <t>Registry</t>
  </si>
  <si>
    <t>England</t>
  </si>
  <si>
    <t>Scotland</t>
  </si>
  <si>
    <t>Wales</t>
  </si>
  <si>
    <t>Northern Ireland</t>
  </si>
  <si>
    <t>Republic of Ireland</t>
  </si>
  <si>
    <t>Haematology</t>
  </si>
  <si>
    <t>Patient's name</t>
  </si>
  <si>
    <t>Patient's address</t>
  </si>
  <si>
    <t>Sex</t>
  </si>
  <si>
    <t>Ethnicity</t>
  </si>
  <si>
    <t>Date of death (where dead)</t>
  </si>
  <si>
    <t>Postcode</t>
  </si>
  <si>
    <t>Date of birth</t>
  </si>
  <si>
    <t>Unique health identifier</t>
  </si>
  <si>
    <t>Anniversary (diagnosis) date</t>
  </si>
  <si>
    <t>Site of primary growth</t>
  </si>
  <si>
    <t>Type of growth</t>
  </si>
  <si>
    <t>Behaviour of growth</t>
  </si>
  <si>
    <t>Basis of diagnosis</t>
  </si>
  <si>
    <t xml:space="preserve">     All xnmsc - any treatment, ages 0-24</t>
  </si>
  <si>
    <t xml:space="preserve">     All xnmsc - any treatment, ages 25-64</t>
  </si>
  <si>
    <t xml:space="preserve">     All xnmsc - any treatment, ages 65+</t>
  </si>
  <si>
    <t xml:space="preserve">    Colorectal Cancer - any treatment, ages 0-64</t>
  </si>
  <si>
    <t xml:space="preserve">    Colorectal Cancer - any treatment, ages 65+</t>
  </si>
  <si>
    <t xml:space="preserve">    Female Breast Cancer - any treatment, ages 0-64</t>
  </si>
  <si>
    <t xml:space="preserve">    Female Breast Cancer - any treatment, ages 65+</t>
  </si>
  <si>
    <t xml:space="preserve">    Prostate Cancer - any treatment, ages 0-64</t>
  </si>
  <si>
    <t xml:space="preserve">    Prostate Cancer - any treatment, ages 65+</t>
  </si>
  <si>
    <t>Breast</t>
  </si>
  <si>
    <t>Colorectal (inc' anal canal)</t>
  </si>
  <si>
    <t>Lung</t>
  </si>
  <si>
    <t>Prostate</t>
  </si>
  <si>
    <t>Sarcoma</t>
  </si>
  <si>
    <t>Breast - All</t>
  </si>
  <si>
    <t>Anal Canal</t>
  </si>
  <si>
    <t>Appendix</t>
  </si>
  <si>
    <t>Colon</t>
  </si>
  <si>
    <t>Rectum</t>
  </si>
  <si>
    <t>Colorectal  (inc' anal canal) - All</t>
  </si>
  <si>
    <t>Cervix</t>
  </si>
  <si>
    <t>Endometrium</t>
  </si>
  <si>
    <t>Fallopian Tube</t>
  </si>
  <si>
    <t>Gestational Trophoblastic Disease</t>
  </si>
  <si>
    <t>Ovary</t>
  </si>
  <si>
    <t>Uterus - other</t>
  </si>
  <si>
    <t>Vagina</t>
  </si>
  <si>
    <t>Vulva</t>
  </si>
  <si>
    <t>Gynaecological - All</t>
  </si>
  <si>
    <t>CLL</t>
  </si>
  <si>
    <t>Hodgkin Lymphoma</t>
  </si>
  <si>
    <t>Myeloma</t>
  </si>
  <si>
    <t>Non-Hodgkin Lymphoma</t>
  </si>
  <si>
    <t>Haematological - All</t>
  </si>
  <si>
    <t>Head &amp; Neck - Larynx</t>
  </si>
  <si>
    <t>Head &amp; Neck - Lip, Oral Cavity and Pharynx</t>
  </si>
  <si>
    <t>Head &amp; Neck - Nasal and Accessory Sinus</t>
  </si>
  <si>
    <t>Thyroid</t>
  </si>
  <si>
    <t>Head and Neck - All</t>
  </si>
  <si>
    <t>Ampulla of Vater</t>
  </si>
  <si>
    <t>Extrahepatic Ducts/Bilary Tract, NOS</t>
  </si>
  <si>
    <t>Gallbladder</t>
  </si>
  <si>
    <t>Liver</t>
  </si>
  <si>
    <t>Liver - Intrahelpatic</t>
  </si>
  <si>
    <t>Pancreas</t>
  </si>
  <si>
    <t>Hepatobilliary &amp; Pancreas - All</t>
  </si>
  <si>
    <t>Pleura</t>
  </si>
  <si>
    <t>Penis</t>
  </si>
  <si>
    <t>Scrotum</t>
  </si>
  <si>
    <t>Testis</t>
  </si>
  <si>
    <t>Male Reproductive Organs - All</t>
  </si>
  <si>
    <t>Malignant melanoma of skin</t>
  </si>
  <si>
    <t>Malignant melanoma of skin - All</t>
  </si>
  <si>
    <t>Prostate - All</t>
  </si>
  <si>
    <t>Bone</t>
  </si>
  <si>
    <t>Soft Tissue</t>
  </si>
  <si>
    <t>Sarcoma - All</t>
  </si>
  <si>
    <t>Oesophagus</t>
  </si>
  <si>
    <t>Oesophagogastric Juntion</t>
  </si>
  <si>
    <t>Small Intestine</t>
  </si>
  <si>
    <t>Stomach</t>
  </si>
  <si>
    <t>Upper Gastro Intestinal - All</t>
  </si>
  <si>
    <t>Kidney, Renal Pelvis and Ureter</t>
  </si>
  <si>
    <t>Urinary Bladder</t>
  </si>
  <si>
    <t>Urethra</t>
  </si>
  <si>
    <t>Urological - All</t>
  </si>
  <si>
    <t>Adrenal Cortex</t>
  </si>
  <si>
    <t>Peritoneum</t>
  </si>
  <si>
    <t>Post code</t>
  </si>
  <si>
    <t>DATA ITEM</t>
  </si>
  <si>
    <t>Valid staging system</t>
  </si>
  <si>
    <t>Valid assumptions</t>
  </si>
  <si>
    <t>Sites (ICD10)</t>
  </si>
  <si>
    <t>Valid morphologies for staging ICD02</t>
  </si>
  <si>
    <t>TNM</t>
  </si>
  <si>
    <t>C00*-C06*</t>
  </si>
  <si>
    <t>C07, C08*, C09*</t>
  </si>
  <si>
    <t>C73</t>
  </si>
  <si>
    <t>8010-8231, 8246, 8260-8573</t>
  </si>
  <si>
    <t>8010-8231, 8246, 8255-8576</t>
  </si>
  <si>
    <t>C15*</t>
  </si>
  <si>
    <t>Oesophagogastric junction</t>
  </si>
  <si>
    <t>TNM, ENTS TNM</t>
  </si>
  <si>
    <t>C160</t>
  </si>
  <si>
    <t>8000,8010-8576, 8936</t>
  </si>
  <si>
    <t>C161-C169</t>
  </si>
  <si>
    <t>Small intestine</t>
  </si>
  <si>
    <t>C17*</t>
  </si>
  <si>
    <t>8010-8573, 8990</t>
  </si>
  <si>
    <t>C181</t>
  </si>
  <si>
    <t>TNM, DUKES, ENTS TNM</t>
  </si>
  <si>
    <t>C180,C182-C189,C19</t>
  </si>
  <si>
    <t>C20</t>
  </si>
  <si>
    <t>Anal canal</t>
  </si>
  <si>
    <t>C21*</t>
  </si>
  <si>
    <t>C220</t>
  </si>
  <si>
    <t xml:space="preserve"> 8170-8171</t>
  </si>
  <si>
    <t>8170-8175</t>
  </si>
  <si>
    <t>Liver - intrahepatic</t>
  </si>
  <si>
    <t>C221</t>
  </si>
  <si>
    <t>8000,8010,8140, 8160-8162,8180</t>
  </si>
  <si>
    <t>8000,8010,8140, 8160-8162, 8180</t>
  </si>
  <si>
    <t>C23</t>
  </si>
  <si>
    <t>Extrahepatic ducts/Bilary tract, NOS</t>
  </si>
  <si>
    <t>C240</t>
  </si>
  <si>
    <t>C241</t>
  </si>
  <si>
    <t>C25*</t>
  </si>
  <si>
    <t>C34*</t>
  </si>
  <si>
    <t>C450</t>
  </si>
  <si>
    <t>9050-9053</t>
  </si>
  <si>
    <t>C40*,C41*</t>
  </si>
  <si>
    <t>Soft tissue</t>
  </si>
  <si>
    <t>C381-3, C47*, C480, C49*</t>
  </si>
  <si>
    <t>Carcinoma of skin including eyelid</t>
  </si>
  <si>
    <t>C44*</t>
  </si>
  <si>
    <t>8010-8231, 8246, 8247, 8260-8573</t>
  </si>
  <si>
    <t>8010-8231, 8246, 8247, 8255-8576</t>
  </si>
  <si>
    <t>AJCC TNM</t>
  </si>
  <si>
    <t>T1aNXMx=T1aN0M0; T1bNXM0=T1bN0M0; T*N0Mx=T*N0M0</t>
  </si>
  <si>
    <t>C43*</t>
  </si>
  <si>
    <t>8720-8780</t>
  </si>
  <si>
    <t>C50*</t>
  </si>
  <si>
    <t>TNM or FIGO or AJCC TNM (melanoma)</t>
  </si>
  <si>
    <t>(for melanoma see malignant melanoma of skin)</t>
  </si>
  <si>
    <t>C51*</t>
  </si>
  <si>
    <t>TNM or FIGO</t>
  </si>
  <si>
    <t>C52</t>
  </si>
  <si>
    <t>TNM or FIGO + Valid N stage</t>
  </si>
  <si>
    <t>C53*</t>
  </si>
  <si>
    <t>C541</t>
  </si>
  <si>
    <t>C540,C542-C549,C55</t>
  </si>
  <si>
    <t>8890-8891, 8896, 8930-8933</t>
  </si>
  <si>
    <t>C56</t>
  </si>
  <si>
    <t>C481, C482, C488</t>
  </si>
  <si>
    <t>8010-8231, 8260-8573, 8590-8670, 8935, 8990, 9000, 9014, 9015, 9060-9090</t>
  </si>
  <si>
    <t>8010-8231, 8255-8576, 8590-8670, 8935-8936, 9000, 9014, 9015, 9060-9090</t>
  </si>
  <si>
    <t>Fallopian tube</t>
  </si>
  <si>
    <t>C570</t>
  </si>
  <si>
    <t>Gestational trophoblastic disease</t>
  </si>
  <si>
    <t>C58*</t>
  </si>
  <si>
    <t>9100-9102</t>
  </si>
  <si>
    <t>9100-9105</t>
  </si>
  <si>
    <t>TNM or AJCC TNM (melanoma)</t>
  </si>
  <si>
    <t>C60*</t>
  </si>
  <si>
    <t>C61</t>
  </si>
  <si>
    <t>C62*</t>
  </si>
  <si>
    <t>C632</t>
  </si>
  <si>
    <t>8010-8231, 8246, 8247, 8260-8573, 8720-8780</t>
  </si>
  <si>
    <t>8010-8231, 8246, 8247, 8255-8576, 8720-8780</t>
  </si>
  <si>
    <t>Kidney, renal pelvis and ureter</t>
  </si>
  <si>
    <t>TNM, NWTSG</t>
  </si>
  <si>
    <t>C64, C65, C66</t>
  </si>
  <si>
    <t>Urinary bladder</t>
  </si>
  <si>
    <t>C67*</t>
  </si>
  <si>
    <t>C680</t>
  </si>
  <si>
    <t>Adrenal cortex</t>
  </si>
  <si>
    <t>C740</t>
  </si>
  <si>
    <t>Conjunctiva</t>
  </si>
  <si>
    <t>C690</t>
  </si>
  <si>
    <t>8010-8231, 8246, 8260-8573, 8720-8780</t>
  </si>
  <si>
    <t>8010-8231, 8246, 8255-8576, 8720-8780</t>
  </si>
  <si>
    <t>Uvea</t>
  </si>
  <si>
    <t>C693,C694</t>
  </si>
  <si>
    <t>Retina</t>
  </si>
  <si>
    <t>C692</t>
  </si>
  <si>
    <t>9510-9512</t>
  </si>
  <si>
    <t>9510-9513</t>
  </si>
  <si>
    <t>Orbit</t>
  </si>
  <si>
    <t>C696</t>
  </si>
  <si>
    <t>Lacrimal gland</t>
  </si>
  <si>
    <t>C695</t>
  </si>
  <si>
    <t>Hodgkin lymphoma</t>
  </si>
  <si>
    <t>ANN-ARBOR</t>
  </si>
  <si>
    <t>C81*</t>
  </si>
  <si>
    <t>9650-9667</t>
  </si>
  <si>
    <t>Non-Hodgkin lymphoma</t>
  </si>
  <si>
    <t>C82*-C85*</t>
  </si>
  <si>
    <t>9590-9595, 9670-9714</t>
  </si>
  <si>
    <t>9590-9596, 9597,  9670-9729, 9735-9738</t>
  </si>
  <si>
    <t>ISS</t>
  </si>
  <si>
    <t>C900</t>
  </si>
  <si>
    <t>RAI or BINET</t>
  </si>
  <si>
    <t>C911</t>
  </si>
  <si>
    <t>2004 Number of Registrations</t>
  </si>
  <si>
    <t>2005 Number of Registrations</t>
  </si>
  <si>
    <t>2006 Number of Registrations</t>
  </si>
  <si>
    <t>2007 Number of Registrations</t>
  </si>
  <si>
    <t>2008 Number of Registrations</t>
  </si>
  <si>
    <t>2009 Number of Registrations</t>
  </si>
  <si>
    <t>2010 Number of Registrations</t>
  </si>
  <si>
    <t>2011 Number of Registrations</t>
  </si>
  <si>
    <t>2012 Number of Registrations</t>
  </si>
  <si>
    <t>Average number of registrations 2010-2012</t>
  </si>
  <si>
    <t>Initial registrations</t>
  </si>
  <si>
    <t>ONS ready</t>
  </si>
  <si>
    <t>Year of submission as check</t>
  </si>
  <si>
    <t>STATISTIC</t>
  </si>
  <si>
    <t>VALUE</t>
  </si>
  <si>
    <t>Melanoma</t>
  </si>
  <si>
    <t>Colo-</t>
  </si>
  <si>
    <t>Bladder</t>
  </si>
  <si>
    <t>Haemat-</t>
  </si>
  <si>
    <t>Ill-defined</t>
  </si>
  <si>
    <t>All invasive excl</t>
  </si>
  <si>
    <t>Invasive</t>
  </si>
  <si>
    <t>In Situ</t>
  </si>
  <si>
    <t>rectal</t>
  </si>
  <si>
    <t>ology</t>
  </si>
  <si>
    <t>sites</t>
  </si>
  <si>
    <t xml:space="preserve"> non-mel skin   </t>
  </si>
  <si>
    <t>Males</t>
  </si>
  <si>
    <t>Females</t>
  </si>
  <si>
    <t>M &lt;75</t>
  </si>
  <si>
    <t>M&gt;=75</t>
  </si>
  <si>
    <t>F &lt;75</t>
  </si>
  <si>
    <t>F&gt;=75</t>
  </si>
  <si>
    <t>Stability of incidence</t>
  </si>
  <si>
    <t>% Increase in registrations      M</t>
  </si>
  <si>
    <t>Significance</t>
  </si>
  <si>
    <t>% Increase in registrations      F</t>
  </si>
  <si>
    <t>Childhood incidence rates</t>
  </si>
  <si>
    <t>Incidence age 0 - 4, number of cases</t>
  </si>
  <si>
    <t>Incidence age 0 - 4, rate</t>
  </si>
  <si>
    <t>Expected values**</t>
  </si>
  <si>
    <t>Incidence age 5 - 9, number of cases</t>
  </si>
  <si>
    <t>Incidence age 5 - 9, rate</t>
  </si>
  <si>
    <t xml:space="preserve">Incidence age 10 - 14, number of cases   </t>
  </si>
  <si>
    <t>Incidence age 10 - 14, rate</t>
  </si>
  <si>
    <t>DCO Rates</t>
  </si>
  <si>
    <t xml:space="preserve">% "DCO" M &amp; F                     </t>
  </si>
  <si>
    <t xml:space="preserve">% "DCO" M &amp; F (Previous diagnosis year)           </t>
  </si>
  <si>
    <t xml:space="preserve">% Zero survival M &amp; F                     </t>
  </si>
  <si>
    <t>Microscopic verification</t>
  </si>
  <si>
    <t xml:space="preserve">% MV  M &amp; F                     </t>
  </si>
  <si>
    <t>Specificity of morphology</t>
  </si>
  <si>
    <t xml:space="preserve"> </t>
  </si>
  <si>
    <t>% with NOS morph of MV cases</t>
  </si>
  <si>
    <t>% with specific morph of non-MV cases***</t>
  </si>
  <si>
    <t xml:space="preserve">M:I ratio    </t>
  </si>
  <si>
    <t>Ratio observed</t>
  </si>
  <si>
    <t>% Invalid</t>
  </si>
  <si>
    <t>Ethnicity**</t>
  </si>
  <si>
    <t>Unique Health Identifier*</t>
  </si>
  <si>
    <t>Treatment</t>
  </si>
  <si>
    <t xml:space="preserve">     All xnmsc - Therapeutic Surgery (% yes)**</t>
  </si>
  <si>
    <t xml:space="preserve">     All xnmsc - Radiotherapy  (% yes)**</t>
  </si>
  <si>
    <t xml:space="preserve">     All xnmsc - Chemotherapy  (% yes)**</t>
  </si>
  <si>
    <t xml:space="preserve">     Breast cancer  - Hormone (% yes) ***</t>
  </si>
  <si>
    <t xml:space="preserve">     Prostate cancer  - Hormone (% yes) ***</t>
  </si>
  <si>
    <t>Screening status present and known</t>
  </si>
  <si>
    <t xml:space="preserve">     Breast cancer - % screen detected *</t>
  </si>
  <si>
    <t xml:space="preserve">     Breast cancer - % with full screening category **</t>
  </si>
  <si>
    <t xml:space="preserve">     Cervical cancer - % screen detected ***</t>
  </si>
  <si>
    <t xml:space="preserve">      Breast cancer - % with known Bloom and Richardson grade **</t>
  </si>
  <si>
    <t xml:space="preserve">      Breast cancer - % with known number of positive nodes ***</t>
  </si>
  <si>
    <t xml:space="preserve">      Breast cancer - % with known invasive size</t>
  </si>
  <si>
    <t xml:space="preserve">      Breast cancer - % with known NPI score ****</t>
  </si>
  <si>
    <t xml:space="preserve">Valid morphologies for staging ICD03 updated </t>
  </si>
  <si>
    <t>Tumours per site</t>
  </si>
  <si>
    <t>Valid known</t>
  </si>
  <si>
    <t>Partial known</t>
  </si>
  <si>
    <t>Blank</t>
  </si>
  <si>
    <t>Invalid</t>
  </si>
  <si>
    <t>Valid unknown</t>
  </si>
  <si>
    <t>% Valid known</t>
  </si>
  <si>
    <t>% Partial known</t>
  </si>
  <si>
    <t>%Blank</t>
  </si>
  <si>
    <t>% Valid unknown</t>
  </si>
  <si>
    <t>Check</t>
  </si>
  <si>
    <t>8010-8231, 8246, 8260-8573, 8720-8780, 8940-8941</t>
  </si>
  <si>
    <t>8010-8231, 8246, 8255-8576, 8720-8780, 8940-8941</t>
  </si>
  <si>
    <t>8010-8231, 8246, 8260-8573,8940-8941</t>
  </si>
  <si>
    <t>8010-8231, 8246, 8255-8576,8940-8941</t>
  </si>
  <si>
    <t>C10*-C14*, C30.0, C31.0, C31.1, C32*</t>
  </si>
  <si>
    <t>8010-8231, 8246, 8260-8573, 8990</t>
  </si>
  <si>
    <t>8010-8231, 8246, 8255-8576, 8936</t>
  </si>
  <si>
    <t>8010-8576, 8936</t>
  </si>
  <si>
    <t>8010-8573</t>
  </si>
  <si>
    <t>8010-8576</t>
  </si>
  <si>
    <t>8010-8246, 8260-8573</t>
  </si>
  <si>
    <t>8010-8249,8255-8576</t>
  </si>
  <si>
    <t>9180-9340 Excluding 9190 and 9221</t>
  </si>
  <si>
    <t>9180-9343 Excluding 9192, 9194 AND 9221</t>
  </si>
  <si>
    <t>8800, 8804, 8810, 8830, 8850, 8890, 8900, 8990, 9040, 9150, 9180, 9220, 9260, 9473, 9540, 9581</t>
  </si>
  <si>
    <t>T1N0MX =T1N0M0; T2N0MX =T2N0M0</t>
  </si>
  <si>
    <t xml:space="preserve">8010-8231, 8260-8573, 8890-8891, 8896 and 8930-8933 </t>
  </si>
  <si>
    <t xml:space="preserve">8010-8231, 8255-8576, 8890-8891, 8896 and 8930-8933 </t>
  </si>
  <si>
    <t>8010-8231, 8260-8573, 8590-8670, 8935, 9000, 9014, 9015, 9060-9090</t>
  </si>
  <si>
    <t>8010-8231, 8255-8576, 8590-8670, 8935, 9000, 9014, 9015, 9060-9090</t>
  </si>
  <si>
    <t>8120-8147, 8255-8323,8480-8490, 8500</t>
  </si>
  <si>
    <t>8120-8147, 8260-8323,8480-8490, 8500</t>
  </si>
  <si>
    <t>9061-9102</t>
  </si>
  <si>
    <t>8010-8231, 8246, 8260-8573, 8960</t>
  </si>
  <si>
    <t>8010-8231, 8246, 8255-8576, 8959, 8960</t>
  </si>
  <si>
    <t>8800-8920, 9120-9150</t>
  </si>
  <si>
    <t>8800-8921, 9120-9150</t>
  </si>
  <si>
    <t>2013 Initial £</t>
  </si>
  <si>
    <t>2013 ONS Ready £</t>
  </si>
  <si>
    <t>2013 % ONS Ready ***</t>
  </si>
  <si>
    <t>2013 Population</t>
  </si>
  <si>
    <t>-</t>
  </si>
  <si>
    <t>Lung - All</t>
  </si>
  <si>
    <t>All cancers excluding NMSC</t>
  </si>
  <si>
    <t>Timeliness</t>
  </si>
  <si>
    <t>Population figure as of 2013 (using LSOA populations)*</t>
  </si>
  <si>
    <t>Completeness - demongraphic and diagnostic details (percentage of valid cases where details are known)</t>
  </si>
  <si>
    <t>Completeness - demographic and diagnostic details (percentage of cases that were blank with regards to this information)</t>
  </si>
  <si>
    <t>Completeness - demographic and diagnostic details (percentage of invalid cases with this information available)</t>
  </si>
  <si>
    <t>Completeness - demographic and diagnostic details (percentage of invalid cases with unknown information available)</t>
  </si>
  <si>
    <t>Completeness - treatment information (percentage of valid cases where this information was known)</t>
  </si>
  <si>
    <t>Completeness - treatment information (percentage of valid cases where other information was known)</t>
  </si>
  <si>
    <t>Completeness - treatment information (percentage of cases where this information was blank)</t>
  </si>
  <si>
    <t>Completeness - treatment information (percentage of invalid cases where this information was available)</t>
  </si>
  <si>
    <t>Completeness - screening information (percentage of valid cases where information is available)</t>
  </si>
  <si>
    <t>Completeness - screening information (percentage of cases where information was blank)</t>
  </si>
  <si>
    <t>Completeness - screening information (percentage of valid cases that had "other" information)</t>
  </si>
  <si>
    <t>Completeness - site specific information for breast cancer (percentage of valid cases with this information known)</t>
  </si>
  <si>
    <t>Completeness - site specific information for breast cancer (percentage of other cases with this information known)</t>
  </si>
  <si>
    <t>Completeness - site specific information for breast cancer (percentage of valid cases where this information is unknown)</t>
  </si>
  <si>
    <t>Completeness - site specific information for breast cancer (percentage of invalid cases)</t>
  </si>
  <si>
    <t>Completeness - site specific information for breast cancer (percentage of blank cases)</t>
  </si>
  <si>
    <t>Completeness - demongraphic and diagnostic details (percentage of valid cases where details are unknown)</t>
  </si>
  <si>
    <t>Completeness - screening information (percentage of invalid cases)</t>
  </si>
  <si>
    <t>h</t>
  </si>
  <si>
    <t xml:space="preserve">  Number of registrations, 2010</t>
  </si>
  <si>
    <t xml:space="preserve">  Number of registrations, 2011</t>
  </si>
  <si>
    <t xml:space="preserve">  Number of registrations, 2012</t>
  </si>
  <si>
    <t xml:space="preserve">  Number of registrations, 2013</t>
  </si>
  <si>
    <t>Key</t>
  </si>
  <si>
    <t>To remove - PI Working Group to decide</t>
  </si>
  <si>
    <t>Staging Data Section</t>
  </si>
  <si>
    <t>To be filled in by registry</t>
  </si>
  <si>
    <t>Automatically calculated</t>
  </si>
  <si>
    <r>
      <t>8010-8231, 8246,</t>
    </r>
    <r>
      <rPr>
        <i/>
        <sz val="11"/>
        <color indexed="10"/>
        <rFont val="Calibri"/>
        <family val="2"/>
        <scheme val="minor"/>
      </rPr>
      <t xml:space="preserve"> 8255</t>
    </r>
    <r>
      <rPr>
        <i/>
        <sz val="11"/>
        <rFont val="Calibri"/>
        <family val="2"/>
        <scheme val="minor"/>
      </rPr>
      <t>-8576</t>
    </r>
  </si>
  <si>
    <r>
      <t xml:space="preserve">8010-8231, 8246, </t>
    </r>
    <r>
      <rPr>
        <sz val="11"/>
        <color rgb="FFFF0000"/>
        <rFont val="Calibri"/>
        <family val="2"/>
        <scheme val="minor"/>
      </rPr>
      <t>8260</t>
    </r>
    <r>
      <rPr>
        <sz val="11"/>
        <rFont val="Calibri"/>
        <family val="2"/>
        <scheme val="minor"/>
      </rPr>
      <t>-8573, 8720-8780</t>
    </r>
  </si>
  <si>
    <r>
      <t xml:space="preserve">8010-8231, </t>
    </r>
    <r>
      <rPr>
        <sz val="11"/>
        <color rgb="FFFF0000"/>
        <rFont val="Calibri"/>
        <family val="2"/>
        <scheme val="minor"/>
      </rPr>
      <t>8260</t>
    </r>
    <r>
      <rPr>
        <sz val="11"/>
        <rFont val="Calibri"/>
        <family val="2"/>
        <scheme val="minor"/>
      </rPr>
      <t>-8573,8950,8980</t>
    </r>
  </si>
  <si>
    <r>
      <t xml:space="preserve">8010-8231, </t>
    </r>
    <r>
      <rPr>
        <i/>
        <sz val="11"/>
        <color rgb="FFFF0000"/>
        <rFont val="Calibri"/>
        <family val="2"/>
        <scheme val="minor"/>
      </rPr>
      <t>8255</t>
    </r>
    <r>
      <rPr>
        <i/>
        <sz val="11"/>
        <rFont val="Calibri"/>
        <family val="2"/>
        <scheme val="minor"/>
      </rPr>
      <t>-8576,8950,8980</t>
    </r>
  </si>
  <si>
    <t/>
  </si>
  <si>
    <t>Popu</t>
  </si>
  <si>
    <t>Stab</t>
  </si>
  <si>
    <t>% In</t>
  </si>
  <si>
    <t xml:space="preserve">  Nu</t>
  </si>
  <si>
    <t>Not Sig</t>
  </si>
  <si>
    <t>Sig</t>
  </si>
  <si>
    <t>Sign</t>
  </si>
  <si>
    <t>Chil</t>
  </si>
  <si>
    <t>Inci</t>
  </si>
  <si>
    <t>Expe</t>
  </si>
  <si>
    <t xml:space="preserve">DCO </t>
  </si>
  <si>
    <t>% "D</t>
  </si>
  <si>
    <t>% Ze</t>
  </si>
  <si>
    <t>Micr</t>
  </si>
  <si>
    <t>% MV</t>
  </si>
  <si>
    <t>Spec</t>
  </si>
  <si>
    <t>% wi</t>
  </si>
  <si>
    <t xml:space="preserve">M:I </t>
  </si>
  <si>
    <t>Rati</t>
  </si>
  <si>
    <t>Comp</t>
  </si>
  <si>
    <t>Pati</t>
  </si>
  <si>
    <t>Ethn</t>
  </si>
  <si>
    <t>Date</t>
  </si>
  <si>
    <t>Post</t>
  </si>
  <si>
    <t>Uniq</t>
  </si>
  <si>
    <t>Anni</t>
  </si>
  <si>
    <t>Site</t>
  </si>
  <si>
    <t>Type</t>
  </si>
  <si>
    <t>Beha</t>
  </si>
  <si>
    <t>Basi</t>
  </si>
  <si>
    <t>Trea</t>
  </si>
  <si>
    <t xml:space="preserve">    </t>
  </si>
  <si>
    <t>Scre</t>
  </si>
  <si>
    <t>PI Data Sheet 1</t>
  </si>
  <si>
    <t>PI Data Sheet 2</t>
  </si>
  <si>
    <t>PI Data Sheet 3</t>
  </si>
  <si>
    <t>All Cancers Excluding NMSC</t>
  </si>
  <si>
    <t>Completeness - treatment information</t>
  </si>
  <si>
    <t>Completeness - screening information</t>
  </si>
  <si>
    <t>Standard Site Group</t>
  </si>
  <si>
    <t>All invasive xnmsc</t>
  </si>
  <si>
    <t>All registrations</t>
  </si>
  <si>
    <t>All xnmsc 0-24</t>
  </si>
  <si>
    <t>All xnmsc 25-59</t>
  </si>
  <si>
    <t>All xnmsc 60-79</t>
  </si>
  <si>
    <t>All xnmsc 80+</t>
  </si>
  <si>
    <t>Head and Neck</t>
  </si>
  <si>
    <t>Colorectal</t>
  </si>
  <si>
    <t>Upper GI</t>
  </si>
  <si>
    <t>HPB</t>
  </si>
  <si>
    <t>Female Genitals</t>
  </si>
  <si>
    <t>Kidney</t>
  </si>
  <si>
    <t>Brain</t>
  </si>
  <si>
    <t>CUPs</t>
  </si>
  <si>
    <t>Lymphoid and Haematopoietic</t>
  </si>
  <si>
    <t>Other invasive cancers</t>
  </si>
  <si>
    <t>Breast in situ</t>
  </si>
  <si>
    <t>Cervix in situ</t>
  </si>
  <si>
    <t>Other insitus / uncertains / unknowns</t>
  </si>
  <si>
    <t>NMSC</t>
  </si>
  <si>
    <t>Grading Applicable?</t>
  </si>
  <si>
    <t>Staging Applicable?</t>
  </si>
  <si>
    <t>No</t>
  </si>
  <si>
    <t>Yes</t>
  </si>
  <si>
    <t>Registry creep</t>
  </si>
  <si>
    <t>Cervical cancer screening completeness (%)</t>
  </si>
  <si>
    <t>Breast cancer screening completeness (%)</t>
  </si>
  <si>
    <t>Bowel cancer screening completeness (%)</t>
  </si>
  <si>
    <t>Concatenate cases &amp; % change</t>
  </si>
  <si>
    <t>Non-Melanoma Skin Cancer</t>
  </si>
  <si>
    <t>No. of 2014 full cases</t>
  </si>
  <si>
    <t>Cancer Site</t>
  </si>
  <si>
    <t>Unique Health Identifier</t>
  </si>
  <si>
    <t>Ascertainment</t>
  </si>
  <si>
    <t>Executive Summary</t>
  </si>
  <si>
    <t>Staging Completeness - Site with Highest % Reported</t>
  </si>
  <si>
    <t>Staging Completeness - Site with Lowest % Reported</t>
  </si>
  <si>
    <t>Ireland</t>
  </si>
  <si>
    <t xml:space="preserve">  Number of registrations, 2014</t>
  </si>
  <si>
    <t>Non Melanoma Skin Cancer</t>
  </si>
  <si>
    <t>Cancer of Unknown Primary</t>
  </si>
  <si>
    <t>Cancer Group</t>
  </si>
  <si>
    <t>C44</t>
  </si>
  <si>
    <t>ENGLAND</t>
  </si>
  <si>
    <t>Valid "Yes" (%)</t>
  </si>
  <si>
    <t>Valid Known (%)</t>
  </si>
  <si>
    <t>% Increase in registrations      P</t>
  </si>
  <si>
    <t xml:space="preserve">  Number of registrations (P), 2012</t>
  </si>
  <si>
    <t xml:space="preserve">  Number of registrations (P), 2014</t>
  </si>
  <si>
    <t>Other (%)</t>
  </si>
  <si>
    <t>Other</t>
  </si>
  <si>
    <t>% Other</t>
  </si>
  <si>
    <t>STAGING: To be filled in by registry (current year)</t>
  </si>
  <si>
    <t>No. of Cases (current year) and percentage change vs. previous year (persons)</t>
  </si>
  <si>
    <t>Percentage  (%) of zero survival cases (persons)</t>
  </si>
  <si>
    <t>Percentage (%) of microscopically verified cases (persons)</t>
  </si>
  <si>
    <t>Percentage (%) of non-specificity of morphology codes for cases which are microscopically verified</t>
  </si>
  <si>
    <t>Completeness of the dataset (%) - demographics and diagnostic details</t>
  </si>
  <si>
    <r>
      <t xml:space="preserve">Completeness of the dataset (%) - stage complete by cancer site groups </t>
    </r>
    <r>
      <rPr>
        <b/>
        <u/>
        <sz val="10"/>
        <rFont val="Arial"/>
        <family val="2"/>
      </rPr>
      <t>summary</t>
    </r>
    <r>
      <rPr>
        <b/>
        <sz val="10"/>
        <rFont val="Arial"/>
        <family val="2"/>
      </rPr>
      <t xml:space="preserve"> (persons)</t>
    </r>
  </si>
  <si>
    <t>CUP</t>
  </si>
  <si>
    <t>Other invasive cancer</t>
  </si>
  <si>
    <t>Registrations and Timeliness</t>
  </si>
  <si>
    <t>Other (No. of Cases)</t>
  </si>
  <si>
    <t>Valid Known (No. of Cases)</t>
  </si>
  <si>
    <t>Valid "Yes" (No. of Cases)</t>
  </si>
  <si>
    <t xml:space="preserve">No. of Zero survival Cases (M &amp; F)                     </t>
  </si>
  <si>
    <t xml:space="preserve">No. of "DCO" Cases (M &amp; F)                     </t>
  </si>
  <si>
    <t xml:space="preserve">No. of MV Cases (M &amp; F)                     </t>
  </si>
  <si>
    <t>No. of Deaths during PI collection period</t>
  </si>
  <si>
    <t>No. of cases with specific morph of non-MV***</t>
  </si>
  <si>
    <t>% of cases with specific morph of non-MV***</t>
  </si>
  <si>
    <t>No. of cases with NOS morph of MV</t>
  </si>
  <si>
    <t>Quality of treatment data</t>
  </si>
  <si>
    <t>Date of surgery known</t>
  </si>
  <si>
    <t>Trust / hospital of surgery known</t>
  </si>
  <si>
    <t>Type of surgery known (OPCS4 code)</t>
  </si>
  <si>
    <t>Date of teletherapy known</t>
  </si>
  <si>
    <t>Trust / hospital of teletherapy known</t>
  </si>
  <si>
    <t>Fractions and dose known</t>
  </si>
  <si>
    <t>Date of chemotherapy known</t>
  </si>
  <si>
    <t>Trust / hospital of chemotherapy known</t>
  </si>
  <si>
    <t>Drug name or regimen known</t>
  </si>
  <si>
    <t>% of men under 60 with prostate cancer &amp; received hormone treatment</t>
  </si>
  <si>
    <t>% of men under 60 with cancer (C00-C97 exc. C44) &amp; received hormone treatment</t>
  </si>
  <si>
    <t>% of women under 60 with breast cancer &amp; received hormone treatment</t>
  </si>
  <si>
    <t>% of all haematological cancer patients who received any treatment</t>
  </si>
  <si>
    <t>% of children and young adults (0-24 group) with cancer &amp; underwent any treatment</t>
  </si>
  <si>
    <t>Total No. of Cases of Site</t>
  </si>
  <si>
    <t>Chemotherapy (CT)</t>
  </si>
  <si>
    <t>Teletherapy (TT)</t>
  </si>
  <si>
    <t>Surgery (S)</t>
  </si>
  <si>
    <t>No. of Cases treated with S</t>
  </si>
  <si>
    <t>% of Cases treated with S</t>
  </si>
  <si>
    <t>% of Cases treated with TT</t>
  </si>
  <si>
    <t>No. of Cases treated with TT</t>
  </si>
  <si>
    <t xml:space="preserve">No. of Cases treated with CT </t>
  </si>
  <si>
    <t>% of Cases treated with CT</t>
  </si>
  <si>
    <t>Hormone Therapy (HT)</t>
  </si>
  <si>
    <t xml:space="preserve">No. of Cases treated with HT </t>
  </si>
  <si>
    <t>% of Cases treated with HT</t>
  </si>
  <si>
    <t>Brachytherapy (BT)</t>
  </si>
  <si>
    <t xml:space="preserve">No. of Cases treated with BT </t>
  </si>
  <si>
    <t>% of Cases treated with BT</t>
  </si>
  <si>
    <t>Watch and Wait/Active monitoring (WW/AM)</t>
  </si>
  <si>
    <t>No. of Cases treated with WW/AM</t>
  </si>
  <si>
    <t>% of Cases treated with WW/AM</t>
  </si>
  <si>
    <t>Palliative Care (PC)</t>
  </si>
  <si>
    <t>No. of Cases treated with PC</t>
  </si>
  <si>
    <t>% of Cases treated with PC</t>
  </si>
  <si>
    <r>
      <t xml:space="preserve">Surgery </t>
    </r>
    <r>
      <rPr>
        <b/>
        <i/>
        <sz val="10"/>
        <rFont val="Arial"/>
        <family val="2"/>
      </rPr>
      <t>(denominator - all tumours known to be treated with surgery, first recorded surgery for that tumour)</t>
    </r>
    <r>
      <rPr>
        <b/>
        <sz val="10"/>
        <rFont val="Arial"/>
        <family val="2"/>
      </rPr>
      <t>:</t>
    </r>
  </si>
  <si>
    <r>
      <t xml:space="preserve">Surgery </t>
    </r>
    <r>
      <rPr>
        <b/>
        <i/>
        <sz val="10"/>
        <color theme="0"/>
        <rFont val="Arial"/>
        <family val="2"/>
      </rPr>
      <t>(denominator - all tumours known to be treated with surgery, first recorded surgery for that tumour)</t>
    </r>
    <r>
      <rPr>
        <b/>
        <sz val="10"/>
        <color theme="0"/>
        <rFont val="Arial"/>
        <family val="2"/>
      </rPr>
      <t>:</t>
    </r>
  </si>
  <si>
    <r>
      <t xml:space="preserve">Teletherapy </t>
    </r>
    <r>
      <rPr>
        <b/>
        <i/>
        <sz val="10"/>
        <color theme="0"/>
        <rFont val="Arial"/>
        <family val="2"/>
      </rPr>
      <t>(denominator - all tumours known to be treated with teletherapy , first recorded teletherapy treatment for that tumour)</t>
    </r>
    <r>
      <rPr>
        <b/>
        <sz val="10"/>
        <color theme="0"/>
        <rFont val="Arial"/>
        <family val="2"/>
      </rPr>
      <t>:</t>
    </r>
  </si>
  <si>
    <t>% of Cohort</t>
  </si>
  <si>
    <t>No. of Cases</t>
  </si>
  <si>
    <t>Total</t>
  </si>
  <si>
    <t>Total No. of Surgical Cases</t>
  </si>
  <si>
    <t>% of Cases</t>
  </si>
  <si>
    <t>Total No. of Teletherapy Cases</t>
  </si>
  <si>
    <r>
      <t xml:space="preserve">Teletherapy </t>
    </r>
    <r>
      <rPr>
        <b/>
        <i/>
        <sz val="10"/>
        <rFont val="Arial"/>
        <family val="2"/>
      </rPr>
      <t>(denominator - all tumours known to be treated with teletherapy , first recorded teletherapy treatment for that tumour)</t>
    </r>
    <r>
      <rPr>
        <b/>
        <sz val="10"/>
        <rFont val="Arial"/>
        <family val="2"/>
      </rPr>
      <t>:</t>
    </r>
  </si>
  <si>
    <t>% of Cases treated with Hormone Therapy</t>
  </si>
  <si>
    <t>% of Cases treated with Chemotherapy</t>
  </si>
  <si>
    <t>% of Cases treated with Teletherapy</t>
  </si>
  <si>
    <t>% of Cases treated with Surgery</t>
  </si>
  <si>
    <t>% of all cancer cases (xnmsc)</t>
  </si>
  <si>
    <t>% of Cases treated with Brachytherapy</t>
  </si>
  <si>
    <t>% of Cases treated with Watch &amp; Wait/Active Monitoring</t>
  </si>
  <si>
    <t>% of Cases treated with Palliative Care</t>
  </si>
  <si>
    <t>Specific cohorts where treatment completeness data is expected (%)</t>
  </si>
  <si>
    <r>
      <t xml:space="preserve">Chemotherapy </t>
    </r>
    <r>
      <rPr>
        <b/>
        <i/>
        <sz val="10"/>
        <color theme="0"/>
        <rFont val="Arial"/>
        <family val="2"/>
      </rPr>
      <t>(denominator - all tumours known to be treated with chemotherapy, first recorded chemotherapy treatment for that tumour)</t>
    </r>
    <r>
      <rPr>
        <b/>
        <sz val="10"/>
        <color theme="0"/>
        <rFont val="Arial"/>
        <family val="2"/>
      </rPr>
      <t>:</t>
    </r>
  </si>
  <si>
    <t>Diagnosis with hospital</t>
  </si>
  <si>
    <t>Stage I and II patients receiving any treatment (%)</t>
  </si>
  <si>
    <r>
      <t xml:space="preserve">Completeness of the dataset (%) - grade complete by cancer site groups </t>
    </r>
    <r>
      <rPr>
        <b/>
        <u/>
        <sz val="10"/>
        <rFont val="Arial"/>
        <family val="2"/>
      </rPr>
      <t>summary</t>
    </r>
    <r>
      <rPr>
        <b/>
        <sz val="10"/>
        <rFont val="Arial"/>
        <family val="2"/>
      </rPr>
      <t xml:space="preserve"> (persons)</t>
    </r>
  </si>
  <si>
    <t>Cells to be manually filled in are shaded bright yellow</t>
  </si>
  <si>
    <t>Do not overtype white cells</t>
  </si>
  <si>
    <t>Do not overtype other cells</t>
  </si>
  <si>
    <t>Manually fill in columns H-J (staging information) and columns AD-AF (grading information) shaded bright yellow.</t>
  </si>
  <si>
    <t>Specific cohorts where treatment data is expected/not expected</t>
  </si>
  <si>
    <t xml:space="preserve">  Number of registrations (P), 2013</t>
  </si>
  <si>
    <t>Valid "No" (%)</t>
  </si>
  <si>
    <t>Valid "No" (No. of Cases)</t>
  </si>
  <si>
    <t>No Treatment</t>
  </si>
  <si>
    <t>Manually fill in columns B and C (D for treatment indicator)</t>
  </si>
  <si>
    <t>Other Female Genitals</t>
  </si>
  <si>
    <t>Other tumours</t>
  </si>
  <si>
    <t>C77-C80</t>
  </si>
  <si>
    <t>Radiotherapy (RT)</t>
  </si>
  <si>
    <t>No. of Cases treated with RT</t>
  </si>
  <si>
    <t>% of Cases treated with RT</t>
  </si>
  <si>
    <t>% of Cases treated with Radiotherapy</t>
  </si>
  <si>
    <t>Brain and CNS</t>
  </si>
  <si>
    <t>C70-C72</t>
  </si>
  <si>
    <t>1.1  Timeliness</t>
  </si>
  <si>
    <t>Not-finalised cases</t>
  </si>
  <si>
    <t>8000,8010-8231, 8246, 8255-8576, 8720-8780, 8940-8941</t>
  </si>
  <si>
    <t>8000,8010-8231, 8246, 8255-8576,8940-8941</t>
  </si>
  <si>
    <t>C10*-C14*, C300, C310, C311, C32*</t>
  </si>
  <si>
    <t>8000,8010-8231, 8246, 8255-8576, 8720-8780</t>
  </si>
  <si>
    <t>8000,8010-8231, 8246, 8255-8576, 8936</t>
  </si>
  <si>
    <t>8000,8010-8573, 8990</t>
  </si>
  <si>
    <t>8000,8010-8231, 8246, 8260-8573</t>
  </si>
  <si>
    <t>8000,8010-8231, 8246, 8255-8576</t>
  </si>
  <si>
    <t>8000, 8010-8231, 8246, 8260-8573</t>
  </si>
  <si>
    <t>8000,8010-8573</t>
  </si>
  <si>
    <t>8000,8010-8576</t>
  </si>
  <si>
    <t>8000,8010-8246, 8260-8573</t>
  </si>
  <si>
    <t>8000,8010-8249,8255-8576</t>
  </si>
  <si>
    <t>8000, 8800-8804, 9180-9340 Excluding 9190 and 9221</t>
  </si>
  <si>
    <t>8000, 8800-8805,9180-9187, 9193, 9195-9220, 9230-9343</t>
  </si>
  <si>
    <t>8800-8804, 8810, 8811, 8830, 8850-8858, 8890-8896, 8900-8920, 8990, 9040-9043, 9150, 9180, 9220, 9240, 9260, 9473, 9540, 9581</t>
  </si>
  <si>
    <t>8800-8805, 8810, 8811, 8830, 8850-8858, 8890-8896, 8900-8921, 8990, 9040-9043, 9150, 9180, 9220, 9240, 9260, 9473, 9540, 9581</t>
  </si>
  <si>
    <t>T1N0MX =T1N0M0; T2N0MX =T2N0M0 (only if tumour size is known and &lt;30mm)</t>
  </si>
  <si>
    <t>8000, 8010-8231, 8246, 8250-8576</t>
  </si>
  <si>
    <t>8000, 8010-8231, 8246, 8255-8576, 8720-8780</t>
  </si>
  <si>
    <t>8000, 8010-8231, 8246, 8255-8576</t>
  </si>
  <si>
    <t>8000, 8010-8231, 8260-8573, 8890-8891, 8896, 8930-8933</t>
  </si>
  <si>
    <t>8000, 8010-8231, 8255-8576, 8890-8891, 8896, 8930-8933</t>
  </si>
  <si>
    <t>8000, 8010-8231, 8250-8573,8950,8980</t>
  </si>
  <si>
    <t>8000, 8010-8231, 8250-8576,8950,8980</t>
  </si>
  <si>
    <t>8000, 8010-8231, 8260-8573, 8590-8670, 8930-8935, 9000, 9014, 9015, 9060-9090</t>
  </si>
  <si>
    <t>8000, 8010-8231, 8255-8576, 8590-8670, 8930-8935, 9000, 9014, 9015, 9060-9090</t>
  </si>
  <si>
    <t>8000, 8010-8231, 8246, 8260-8573, 8720-8780</t>
  </si>
  <si>
    <t>8000, 8010, 8120-8147, 8255-8323,8480-8490, 8500</t>
  </si>
  <si>
    <t>8000, 8010, 8120-8147, 8260-8323,8480-8490, 8500</t>
  </si>
  <si>
    <t>8000, 9061-9102</t>
  </si>
  <si>
    <t>8000, 8010-8231, 8246, 8260-8573, 8960</t>
  </si>
  <si>
    <t>8000, 8010-8231, 8246, 8255-8576, 8959, 8960</t>
  </si>
  <si>
    <t>8000, 8800-8920, 9120-9150</t>
  </si>
  <si>
    <t>8000, 8800-8921, 9120-9150</t>
  </si>
  <si>
    <t>1.2 1.2 Completeness - demographic and diagnostic details</t>
  </si>
  <si>
    <t>Lower GI</t>
  </si>
  <si>
    <t>% of all stage 1 cancer patients (exc. Brain and CNS tumours) who received any treatment</t>
  </si>
  <si>
    <t>Thyroid &amp; other endocrine glands</t>
  </si>
  <si>
    <t>8000, 8010-8231, 8246, 8250-8260 8573, 8720-8780</t>
  </si>
  <si>
    <t>DO5</t>
  </si>
  <si>
    <t>D06</t>
  </si>
  <si>
    <t>ICDO2</t>
  </si>
  <si>
    <t>ICDO3</t>
  </si>
  <si>
    <t>Codes pre-2012 PI cycle</t>
  </si>
  <si>
    <t>Table 3H Codes from last PI cycle</t>
  </si>
  <si>
    <t>Wales Feedback</t>
  </si>
  <si>
    <t>Suggested New ICDO2 Morphology Code</t>
  </si>
  <si>
    <t>Reason</t>
  </si>
  <si>
    <t>Suggested New ICDO3 Morphology Code</t>
  </si>
  <si>
    <t>BR Comments</t>
  </si>
  <si>
    <t>8000,8010-8231, 8246, 8260-8573, 8720-8780, 8940-8941, 8982</t>
  </si>
  <si>
    <t>Updated to now include 8982</t>
  </si>
  <si>
    <t>Used in previous PI cycle</t>
  </si>
  <si>
    <t>8000,8010-8231, 8246, 8260-8573, 8720-8780, 8940-8941</t>
  </si>
  <si>
    <t>8000,8010-8231,8290,8310,8430,8450,8480,8500,8550,8560,8562,8573?, 8720-8780, 8940-8941, 8982</t>
  </si>
  <si>
    <t>8000,8010-8231, 8246, 8260-8573,8940-8941, 8982</t>
  </si>
  <si>
    <t>8000,8010-8231, 8246, 8260-8573,8940-8941</t>
  </si>
  <si>
    <t>8000,8010-8231, M8240, 8290,8310,8430,8450,8480,8500,8550,8560,8562,8573,8940-8941 8982</t>
  </si>
  <si>
    <t>8000,8010-8231, 8246, 8260-8573, 8720-8780</t>
  </si>
  <si>
    <t>Used previous PI codes, no consensus over 8240</t>
  </si>
  <si>
    <t>8000,8010-8231,M8240,  8260-8573?, 8720-8780</t>
  </si>
  <si>
    <t>Used previous PI codes, no consensus over changing the range used</t>
  </si>
  <si>
    <t>No change - same codes from all sources</t>
  </si>
  <si>
    <t>8260-8573</t>
  </si>
  <si>
    <t>8000,8010-8231, 8246, 8260-8573, 8990</t>
  </si>
  <si>
    <t>Used codes from previous PI cycles</t>
  </si>
  <si>
    <t>Used in previous PI cycle, but removed 8396 as does not exist in ICD10</t>
  </si>
  <si>
    <t xml:space="preserve">8000,8010-8231, 8246, 8260-8573?, 8990 </t>
  </si>
  <si>
    <t>8000,8010-8573? Code range, 8990  Why no squamous cell carcinoma (M8070)</t>
  </si>
  <si>
    <t>Wales Feedback &amp; Codes from last PI cycle match, so these codes should be used</t>
  </si>
  <si>
    <t>8000, 8010-8231, 8246, 8250-8573, 8720-8780</t>
  </si>
  <si>
    <t>Used previous PI codes, but is this correct? Wales suggested including additional codes?</t>
  </si>
  <si>
    <t>8010-8231, 8260-8573,8950,8980</t>
  </si>
  <si>
    <t>8010-8231, 8255-8576,8950,8980</t>
  </si>
  <si>
    <t>Happy to add 8982.</t>
  </si>
  <si>
    <t>Happy to add 8982.  8240 (carcinoid) should not be added.</t>
  </si>
  <si>
    <t>8240 (carcinoid) should not be added.</t>
  </si>
  <si>
    <t>Disagree.  Stage grouping cannot be applied without specific morphologies but T, N and M categories can.</t>
  </si>
  <si>
    <t>Happy to add 8990 (as this was the code used in ICD10 for GIST). 8936 does not exist in ICD10.</t>
  </si>
  <si>
    <t>As above.  Squamous cell carcinoma is in range 8010-8573.</t>
  </si>
  <si>
    <t>8010-8231, 8260-8573</t>
  </si>
  <si>
    <t>Excludes carcinoid and melanoma 872-878</t>
  </si>
  <si>
    <t>Trachea, Bronchus &amp; Lung</t>
  </si>
  <si>
    <t>Thyroid and other endocrine glands</t>
  </si>
  <si>
    <r>
      <t xml:space="preserve">Radiotherapy </t>
    </r>
    <r>
      <rPr>
        <b/>
        <i/>
        <sz val="10"/>
        <color theme="0"/>
        <rFont val="Arial"/>
        <family val="2"/>
      </rPr>
      <t>(denominator - all tumours known to be treated with radiotherapy, take the first recorded radiotherapy event for that tumour)</t>
    </r>
    <r>
      <rPr>
        <b/>
        <sz val="10"/>
        <color theme="0"/>
        <rFont val="Arial"/>
        <family val="2"/>
      </rPr>
      <t>:</t>
    </r>
  </si>
  <si>
    <t>Date of radiotherapy known</t>
  </si>
  <si>
    <t>Trust / hospital of radiotherapy known</t>
  </si>
  <si>
    <t>Total No. of Chemotherapy Cases</t>
  </si>
  <si>
    <t>Total No. of Radiotherapy Cases</t>
  </si>
  <si>
    <t>SCOTLAND</t>
  </si>
  <si>
    <t>Surgery (denominator - all tumours known to be treated with surgery, first recorded surgery for that tumour):</t>
  </si>
  <si>
    <t>Teletherapy (denominator - all tumours known to be treated with teletherapy , first recorded teletherapy treatment for that tumour):</t>
  </si>
  <si>
    <t>Chemotherapy (denominator - all tumours known to be treated with chemotherapy, first recorded chemotherapy treatment for that tumour):</t>
  </si>
  <si>
    <t>Radiotherapy (denominator - all tumours known to be treated with radiotherapy, take the first recorded radiotherapy event for that tumour):</t>
  </si>
  <si>
    <t>Most Cases</t>
  </si>
  <si>
    <t>Least Cases</t>
  </si>
  <si>
    <t>DCO Most Cases</t>
  </si>
  <si>
    <t>DCO Least Cases</t>
  </si>
  <si>
    <t>Useful Summary Statements for 2014 PI Data</t>
  </si>
  <si>
    <r>
      <t xml:space="preserve">Chemotherapy </t>
    </r>
    <r>
      <rPr>
        <b/>
        <i/>
        <sz val="10"/>
        <rFont val="Arial"/>
        <family val="2"/>
      </rPr>
      <t>(denominator - all tumours known to be treated with chemotherapy, first recorded chemotherapy treatment for that tumour)</t>
    </r>
    <r>
      <rPr>
        <b/>
        <sz val="10"/>
        <rFont val="Arial"/>
        <family val="2"/>
      </rPr>
      <t>:</t>
    </r>
  </si>
  <si>
    <t>Other non-melanoma skin cancer</t>
  </si>
  <si>
    <t>Basal cell carcinoma</t>
  </si>
  <si>
    <t>Squamous cell carcinoma</t>
  </si>
  <si>
    <t>Bronchus &amp; Lung</t>
  </si>
  <si>
    <t>Other Non-Melanoma Skin Cancer</t>
  </si>
  <si>
    <t xml:space="preserve">  Number of registrations, 2015</t>
  </si>
  <si>
    <t xml:space="preserve">  Number of registrations (P), 2015</t>
  </si>
  <si>
    <t>Target attained</t>
  </si>
  <si>
    <t>UKIACR average (population)</t>
  </si>
  <si>
    <t>UKIACR average (country)</t>
  </si>
  <si>
    <t>Indicator</t>
  </si>
  <si>
    <t>Core Patient information includes name, address, postcode, sex, date of birth, ethnicity, date of death, unique health identifier</t>
  </si>
  <si>
    <t>Core Tumour information includes date of diagnosis, site of primary growth, type of growth, behaviour of growth, basis of diagnosis, hospital of diagnosis</t>
  </si>
  <si>
    <t>NA – not available (average excludes corresponding country)</t>
  </si>
  <si>
    <t>DCO and zero survivor rate targets: &lt;2%</t>
  </si>
  <si>
    <t>Target not reached or not in line with other registries</t>
  </si>
  <si>
    <t>Staging target: &gt; 70%</t>
  </si>
  <si>
    <t>England, Scotland and Northern Ireland average</t>
  </si>
  <si>
    <t>2015 (from Previous PI)</t>
  </si>
  <si>
    <t>No. of 2016 not-finalised cases</t>
  </si>
  <si>
    <t>No. of 2016 full cases</t>
  </si>
  <si>
    <t>Breast cancer - % screen detected for ages 50-64 (data 2016)</t>
  </si>
  <si>
    <t>Breast cancer - % screen detected for ages 50-64 (last year, 2015)</t>
  </si>
  <si>
    <t>Breast cancer - % with full screening history for ages 50-64 (data 2016)</t>
  </si>
  <si>
    <t>Breast cancer - % with full screening history for ages 50-64 (last year, 2015)</t>
  </si>
  <si>
    <t>Cervical cancer - % screen detected for ages 25-60 (data 2016)</t>
  </si>
  <si>
    <t>Cervical cancer - % screen detected for ages 25-60 (last year, 2015)</t>
  </si>
  <si>
    <t>Cervical cancer - % with full screening history for ages 25-60 (data 2016)</t>
  </si>
  <si>
    <t>Cervical cancer - % with full screening history for ages 25-60 (last year, 2015)</t>
  </si>
  <si>
    <t>Bowel cancer - % screen detected for ages 60-69 (data 2016)</t>
  </si>
  <si>
    <t>Bowel cancer - % screen detected for ages 60-69 (last year, 2015)</t>
  </si>
  <si>
    <t>Bowel cancer - % with full screening history for ages 60-69 (data 2016)</t>
  </si>
  <si>
    <t>Bowel cancer - % with full screening history for ages 60-69 (last year, 2015)</t>
  </si>
  <si>
    <t>Grade</t>
  </si>
  <si>
    <t>No. of cases with a valid known grade</t>
  </si>
  <si>
    <t>% with a grade</t>
  </si>
  <si>
    <t>155020 (0.5%)</t>
  </si>
  <si>
    <t>1634 (-6.1%)</t>
  </si>
  <si>
    <t>28721 (3%)</t>
  </si>
  <si>
    <t>91049 (0.8%)</t>
  </si>
  <si>
    <t>33616 (-1.7%)</t>
  </si>
  <si>
    <t>250135 (2.9%)</t>
  </si>
  <si>
    <t>15487 (-0.9%)</t>
  </si>
  <si>
    <t>6809 (3.9%)</t>
  </si>
  <si>
    <t>20772 (2.8%)</t>
  </si>
  <si>
    <t>8750 (1.2%)</t>
  </si>
  <si>
    <t>8356 (4.4%)</t>
  </si>
  <si>
    <t>20560 (1.2%)</t>
  </si>
  <si>
    <t>6761 (4%)</t>
  </si>
  <si>
    <t>304 (-2.3%)</t>
  </si>
  <si>
    <t>40489 (-1.3%)</t>
  </si>
  <si>
    <t>6594 (0.3%)</t>
  </si>
  <si>
    <t>6111 (-3.8%)</t>
  </si>
  <si>
    <t>2685 (1.1%)</t>
  </si>
  <si>
    <t>957 (0.2%)</t>
  </si>
  <si>
    <t>3570 (0.3%)</t>
  </si>
  <si>
    <t>6815 (-1.6%)</t>
  </si>
  <si>
    <t>17 (-25%)</t>
  </si>
  <si>
    <t>21548 (0.1%)</t>
  </si>
  <si>
    <t>861 (0.5%)</t>
  </si>
  <si>
    <t>54394 (9.4%)</t>
  </si>
  <si>
    <t>18295 (9.5%)</t>
  </si>
  <si>
    <t>148117 (0.6%)</t>
  </si>
  <si>
    <t>1609 (-2.7%)</t>
  </si>
  <si>
    <t>42929 (2.2%)</t>
  </si>
  <si>
    <t>70364 (1.8%)</t>
  </si>
  <si>
    <t>33215 (-3.6%)</t>
  </si>
  <si>
    <t>248926 (0.6%)</t>
  </si>
  <si>
    <t>11551 (-1.6%)</t>
  </si>
  <si>
    <t>3043 (4.3%)</t>
  </si>
  <si>
    <t>16838 (0.3%)</t>
  </si>
  <si>
    <t>4125 (-4.9%)</t>
  </si>
  <si>
    <t>6845 (0%)</t>
  </si>
  <si>
    <t>17821 (1.4%)</t>
  </si>
  <si>
    <t>6987 (8%)</t>
  </si>
  <si>
    <t>45656 (0.1%)</t>
  </si>
  <si>
    <t>2594 (-0.4%)</t>
  </si>
  <si>
    <t>15680 (3.1%)</t>
  </si>
  <si>
    <t>3906 (-0.4%)</t>
  </si>
  <si>
    <t>2326 (-2%)</t>
  </si>
  <si>
    <t>2017 (1.4%)</t>
  </si>
  <si>
    <t>2396 (4.4%)</t>
  </si>
  <si>
    <t>3772 (-2.2%)</t>
  </si>
  <si>
    <t>2560 (-5.4%)</t>
  </si>
  <si>
    <t>6844 (2.7%)</t>
  </si>
  <si>
    <t>21913 (-14.4%)</t>
  </si>
  <si>
    <t>15206 (0%)</t>
  </si>
  <si>
    <t>581 (-2.8%)</t>
  </si>
  <si>
    <t>45636 (8.1%)</t>
  </si>
  <si>
    <t>10629 (7.7%)</t>
  </si>
  <si>
    <t>303137 (0.6%)</t>
  </si>
  <si>
    <t>3243 (-4.5%)</t>
  </si>
  <si>
    <t>71650 (2.5%)</t>
  </si>
  <si>
    <t>161413 (1.2%)</t>
  </si>
  <si>
    <t>66831 (-2.7%)</t>
  </si>
  <si>
    <t>499061 (1.8%)</t>
  </si>
  <si>
    <t>27038 (-1.2%)</t>
  </si>
  <si>
    <t>9852 (4%)</t>
  </si>
  <si>
    <t>37610 (1.7%)</t>
  </si>
  <si>
    <t>12875 (-0.8%)</t>
  </si>
  <si>
    <t>15201 (2.4%)</t>
  </si>
  <si>
    <t>38381 (1.3%)</t>
  </si>
  <si>
    <t>13748 (6%)</t>
  </si>
  <si>
    <t>45960 (0.1%)</t>
  </si>
  <si>
    <t>10500 (0.1%)</t>
  </si>
  <si>
    <t>8437 (-3.3%)</t>
  </si>
  <si>
    <t>4702 (1.2%)</t>
  </si>
  <si>
    <t>3353 (3.2%)</t>
  </si>
  <si>
    <t>7342 (-1%)</t>
  </si>
  <si>
    <t>9375 (-2.7%)</t>
  </si>
  <si>
    <t>6861 (2.6%)</t>
  </si>
  <si>
    <t>36754 (0%)</t>
  </si>
  <si>
    <t>1442 (-0.9%)</t>
  </si>
  <si>
    <t>100030 (8.8%)</t>
  </si>
  <si>
    <t>28924 (8.8%)</t>
  </si>
  <si>
    <t>Head &amp; Neck -paranasal sinuses</t>
  </si>
  <si>
    <t>C312-C319</t>
  </si>
  <si>
    <t>8720-8780,9490-9500</t>
  </si>
  <si>
    <r>
      <t>Non-melanoma malignancies</t>
    </r>
    <r>
      <rPr>
        <sz val="10"/>
        <color rgb="FF000000"/>
        <rFont val="Calibri"/>
        <family val="2"/>
        <scheme val="minor"/>
      </rPr>
      <t xml:space="preserve"> of skin including eyelid</t>
    </r>
  </si>
  <si>
    <t>Uterus</t>
  </si>
  <si>
    <r>
      <t xml:space="preserve">TNM or FIGO, </t>
    </r>
    <r>
      <rPr>
        <b/>
        <sz val="10"/>
        <color theme="1"/>
        <rFont val="Calibri"/>
        <family val="2"/>
        <scheme val="minor"/>
      </rPr>
      <t>INRS/INRG</t>
    </r>
  </si>
  <si>
    <t>C54*, C55</t>
  </si>
  <si>
    <r>
      <t xml:space="preserve">8000, 8010-8231, 8250-8573,8950, 8890-8891, 8896, 8930-8933, 8980,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</si>
  <si>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8010-8231, 8250-8576,8950, 8890-8891, 8896, 8930-8933, 8980, </t>
    </r>
    <r>
      <rPr>
        <b/>
        <sz val="10"/>
        <color theme="1"/>
        <rFont val="Calibri"/>
        <family val="2"/>
        <scheme val="minor"/>
      </rPr>
      <t>9490-9500</t>
    </r>
  </si>
  <si>
    <t>Neuroblastoma at other sites</t>
  </si>
  <si>
    <t>INRS/INRG</t>
  </si>
  <si>
    <t>C749, C76*</t>
  </si>
  <si>
    <t>9490-9500</t>
  </si>
  <si>
    <r>
      <t xml:space="preserve">TNM, </t>
    </r>
    <r>
      <rPr>
        <b/>
        <sz val="10"/>
        <color theme="1"/>
        <rFont val="Calibri"/>
        <family val="2"/>
        <scheme val="minor"/>
      </rPr>
      <t>INRS/INRG</t>
    </r>
  </si>
  <si>
    <r>
      <t xml:space="preserve">8000,8010-8231, 8246, 8260-8573, 8720-8780, 8940-8941, </t>
    </r>
    <r>
      <rPr>
        <b/>
        <sz val="10"/>
        <color theme="1"/>
        <rFont val="Calibri"/>
        <family val="2"/>
        <scheme val="minor"/>
      </rPr>
      <t xml:space="preserve">8980, </t>
    </r>
    <r>
      <rPr>
        <sz val="10"/>
        <color theme="1"/>
        <rFont val="Calibri"/>
        <family val="2"/>
        <scheme val="minor"/>
      </rPr>
      <t xml:space="preserve">8982,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</si>
  <si>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8000,8010-8231, 8246, 8255-8576, 8720-8780, 8940-8941, </t>
    </r>
    <r>
      <rPr>
        <b/>
        <sz val="10"/>
        <color theme="1"/>
        <rFont val="Calibri"/>
        <family val="2"/>
        <scheme val="minor"/>
      </rPr>
      <t>8980, 9490-9500</t>
    </r>
  </si>
  <si>
    <r>
      <t xml:space="preserve">8000,8010-8231, 8246, 8260-8573,8940-8941, </t>
    </r>
    <r>
      <rPr>
        <b/>
        <sz val="10"/>
        <color theme="1"/>
        <rFont val="Calibri"/>
        <family val="2"/>
        <scheme val="minor"/>
      </rPr>
      <t>8980</t>
    </r>
    <r>
      <rPr>
        <sz val="10"/>
        <color theme="1"/>
        <rFont val="Calibri"/>
        <family val="2"/>
        <scheme val="minor"/>
      </rPr>
      <t xml:space="preserve">, 8982,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</si>
  <si>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8000,8010-8231, 8246, 8255-8576,8940-8941, </t>
    </r>
    <r>
      <rPr>
        <b/>
        <sz val="10"/>
        <color theme="1"/>
        <rFont val="Calibri"/>
        <family val="2"/>
        <scheme val="minor"/>
      </rPr>
      <t>8980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</si>
  <si>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8000,8010-8231, 8246, 8260-8573, 8720-8780, </t>
    </r>
    <r>
      <rPr>
        <b/>
        <sz val="10"/>
        <color theme="1"/>
        <rFont val="Calibri"/>
        <family val="2"/>
        <scheme val="minor"/>
      </rPr>
      <t>8980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</si>
  <si>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8000,8010-8231, 8246, 8255-8576, 8720-8780, </t>
    </r>
    <r>
      <rPr>
        <b/>
        <sz val="10"/>
        <color theme="1"/>
        <rFont val="Calibri"/>
        <family val="2"/>
        <scheme val="minor"/>
      </rPr>
      <t>8980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</si>
  <si>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8010-8231, 8260-8573,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</si>
  <si>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8010-8231, 8246, 8255-8576,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</si>
  <si>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8000,8010-8231, 8246, 8260-8573, 8990,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</si>
  <si>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8000,8010-8231, 8246, 8255-8576,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</si>
  <si>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8000,8010-8573, 8990,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</si>
  <si>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8000,8010-8576,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</si>
  <si>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8000,8010-8576, 8936,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</si>
  <si>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8010-8573, 8990,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</si>
  <si>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8010-8576, 8936,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</si>
  <si>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8000,8010-8231, 8246, 8260-8573, </t>
    </r>
    <r>
      <rPr>
        <b/>
        <sz val="10"/>
        <color theme="1"/>
        <rFont val="Calibri"/>
        <family val="2"/>
        <scheme val="minor"/>
      </rPr>
      <t>9490-9500</t>
    </r>
  </si>
  <si>
    <t>C220, C221, C227, C229</t>
  </si>
  <si>
    <r>
      <t xml:space="preserve">8000, 8010,8140, 8160-8162, 8180, </t>
    </r>
    <r>
      <rPr>
        <b/>
        <sz val="10"/>
        <color theme="1"/>
        <rFont val="Calibri"/>
        <family val="2"/>
        <scheme val="minor"/>
      </rPr>
      <t>8480, 8500, 8560</t>
    </r>
  </si>
  <si>
    <r>
      <t xml:space="preserve">8000, 8010, 8140, 8160-8162, 8180, </t>
    </r>
    <r>
      <rPr>
        <b/>
        <sz val="10"/>
        <color theme="1"/>
        <rFont val="Calibri"/>
        <family val="2"/>
        <scheme val="minor"/>
      </rPr>
      <t>8480, 8500, 8560</t>
    </r>
  </si>
  <si>
    <r>
      <t xml:space="preserve">8000, 8010-8231, 8246, 8260-8573,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</si>
  <si>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8000,8010-8573,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</si>
  <si>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8000,8010-8246, 8260-8573,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</si>
  <si>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8000,8010-8249,8255-8576,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</si>
  <si>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9050-9053,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</si>
  <si>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8800-8804, </t>
    </r>
    <r>
      <rPr>
        <b/>
        <sz val="10"/>
        <color theme="1"/>
        <rFont val="Calibri"/>
        <family val="2"/>
        <scheme val="minor"/>
      </rPr>
      <t xml:space="preserve">8810, 8830, 8850, 8890, 8982, 8990, 9040-9043, 9120, 9133, </t>
    </r>
    <r>
      <rPr>
        <sz val="10"/>
        <color theme="1"/>
        <rFont val="Calibri"/>
        <family val="2"/>
        <scheme val="minor"/>
      </rPr>
      <t xml:space="preserve">9180-9340 Excluding 9190 and 9221, </t>
    </r>
    <r>
      <rPr>
        <b/>
        <sz val="10"/>
        <color theme="1"/>
        <rFont val="Calibri"/>
        <family val="2"/>
        <scheme val="minor"/>
      </rPr>
      <t>9364, 9370, 9490-9500</t>
    </r>
  </si>
  <si>
    <r>
      <t xml:space="preserve">8000, 8800-8805, </t>
    </r>
    <r>
      <rPr>
        <b/>
        <sz val="10"/>
        <color theme="1"/>
        <rFont val="Calibri"/>
        <family val="2"/>
        <scheme val="minor"/>
      </rPr>
      <t xml:space="preserve">8810, 8830, 8850, 8890, 8982, 8990, 9040-9043, 9120, 9133, </t>
    </r>
    <r>
      <rPr>
        <sz val="10"/>
        <color theme="1"/>
        <rFont val="Calibri"/>
        <family val="2"/>
        <scheme val="minor"/>
      </rPr>
      <t xml:space="preserve">9180-9187, 9193, 9195-9220, 9230-9343, </t>
    </r>
    <r>
      <rPr>
        <b/>
        <sz val="10"/>
        <color theme="1"/>
        <rFont val="Calibri"/>
        <family val="2"/>
        <scheme val="minor"/>
      </rPr>
      <t>9364-9365, 9370,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9490-9500</t>
    </r>
  </si>
  <si>
    <r>
      <t>8800-</t>
    </r>
    <r>
      <rPr>
        <strike/>
        <sz val="10"/>
        <color theme="1"/>
        <rFont val="Calibri"/>
        <family val="2"/>
        <scheme val="minor"/>
      </rPr>
      <t>8804, 8810, 8811</t>
    </r>
    <r>
      <rPr>
        <sz val="10"/>
        <color theme="1"/>
        <rFont val="Calibri"/>
        <family val="2"/>
        <scheme val="minor"/>
      </rPr>
      <t xml:space="preserve">8814, 8830, 8850-8858, 8890-8896, 8900-8920, 8990, 9040-9043, 9150, 9180, 9220, </t>
    </r>
    <r>
      <rPr>
        <b/>
        <sz val="10"/>
        <color theme="1"/>
        <rFont val="Calibri"/>
        <family val="2"/>
        <scheme val="minor"/>
      </rPr>
      <t>9231</t>
    </r>
    <r>
      <rPr>
        <sz val="10"/>
        <color theme="1"/>
        <rFont val="Calibri"/>
        <family val="2"/>
        <scheme val="minor"/>
      </rPr>
      <t xml:space="preserve">, 9240, 9260, </t>
    </r>
    <r>
      <rPr>
        <b/>
        <sz val="10"/>
        <color theme="1"/>
        <rFont val="Calibri"/>
        <family val="2"/>
        <scheme val="minor"/>
      </rPr>
      <t>9364</t>
    </r>
    <r>
      <rPr>
        <sz val="10"/>
        <color theme="1"/>
        <rFont val="Calibri"/>
        <family val="2"/>
        <scheme val="minor"/>
      </rPr>
      <t xml:space="preserve">, 9473, </t>
    </r>
    <r>
      <rPr>
        <b/>
        <sz val="10"/>
        <color theme="1"/>
        <rFont val="Calibri"/>
        <family val="2"/>
        <scheme val="minor"/>
      </rPr>
      <t>9490-9500</t>
    </r>
    <r>
      <rPr>
        <sz val="10"/>
        <color theme="1"/>
        <rFont val="Calibri"/>
        <family val="2"/>
        <scheme val="minor"/>
      </rPr>
      <t xml:space="preserve">, 9540, </t>
    </r>
    <r>
      <rPr>
        <b/>
        <sz val="10"/>
        <color theme="1"/>
        <rFont val="Calibri"/>
        <family val="2"/>
        <scheme val="minor"/>
      </rPr>
      <t xml:space="preserve">9561, </t>
    </r>
    <r>
      <rPr>
        <sz val="10"/>
        <color theme="1"/>
        <rFont val="Calibri"/>
        <family val="2"/>
        <scheme val="minor"/>
      </rPr>
      <t>9581</t>
    </r>
  </si>
  <si>
    <r>
      <t>8800-</t>
    </r>
    <r>
      <rPr>
        <strike/>
        <sz val="10"/>
        <color theme="1"/>
        <rFont val="Calibri"/>
        <family val="2"/>
        <scheme val="minor"/>
      </rPr>
      <t>8805, 8810, 8811</t>
    </r>
    <r>
      <rPr>
        <sz val="10"/>
        <color theme="1"/>
        <rFont val="Calibri"/>
        <family val="2"/>
        <scheme val="minor"/>
      </rPr>
      <t>8815</t>
    </r>
    <r>
      <rPr>
        <strike/>
        <sz val="10"/>
        <color theme="1"/>
        <rFont val="Calibri"/>
        <family val="2"/>
        <scheme val="minor"/>
      </rPr>
      <t>,</t>
    </r>
    <r>
      <rPr>
        <sz val="10"/>
        <color theme="1"/>
        <rFont val="Calibri"/>
        <family val="2"/>
        <scheme val="minor"/>
      </rPr>
      <t xml:space="preserve"> 8830, 8850-8858, 8890-8896, 8900-8921, 8990, 9040-9043, 9150, 9180, 9220, </t>
    </r>
    <r>
      <rPr>
        <b/>
        <sz val="10"/>
        <color theme="1"/>
        <rFont val="Calibri"/>
        <family val="2"/>
        <scheme val="minor"/>
      </rPr>
      <t>9231</t>
    </r>
    <r>
      <rPr>
        <sz val="10"/>
        <color theme="1"/>
        <rFont val="Calibri"/>
        <family val="2"/>
        <scheme val="minor"/>
      </rPr>
      <t xml:space="preserve">, 9240, 9260, </t>
    </r>
    <r>
      <rPr>
        <b/>
        <sz val="10"/>
        <color theme="1"/>
        <rFont val="Calibri"/>
        <family val="2"/>
        <scheme val="minor"/>
      </rPr>
      <t>9364</t>
    </r>
    <r>
      <rPr>
        <sz val="10"/>
        <color theme="1"/>
        <rFont val="Calibri"/>
        <family val="2"/>
        <scheme val="minor"/>
      </rPr>
      <t xml:space="preserve">, 9473, </t>
    </r>
    <r>
      <rPr>
        <b/>
        <sz val="10"/>
        <color theme="1"/>
        <rFont val="Calibri"/>
        <family val="2"/>
        <scheme val="minor"/>
      </rPr>
      <t>9490-9500</t>
    </r>
    <r>
      <rPr>
        <sz val="10"/>
        <color theme="1"/>
        <rFont val="Calibri"/>
        <family val="2"/>
        <scheme val="minor"/>
      </rPr>
      <t xml:space="preserve">, 9540, </t>
    </r>
    <r>
      <rPr>
        <b/>
        <sz val="10"/>
        <color theme="1"/>
        <rFont val="Calibri"/>
        <family val="2"/>
        <scheme val="minor"/>
      </rPr>
      <t xml:space="preserve">9561, </t>
    </r>
    <r>
      <rPr>
        <sz val="10"/>
        <color theme="1"/>
        <rFont val="Calibri"/>
        <family val="2"/>
        <scheme val="minor"/>
      </rPr>
      <t>9581</t>
    </r>
  </si>
  <si>
    <t xml:space="preserve">Non Melanoma skin </t>
  </si>
  <si>
    <r>
      <t xml:space="preserve">AJCC TNM, </t>
    </r>
    <r>
      <rPr>
        <b/>
        <sz val="10"/>
        <color theme="1"/>
        <rFont val="Calibri"/>
        <family val="2"/>
        <scheme val="minor"/>
      </rPr>
      <t>INRS/INRG</t>
    </r>
  </si>
  <si>
    <r>
      <t xml:space="preserve">8010-8231, 8246, 8247, 8260-8573,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</si>
  <si>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8010-8231, 8246, 8247, 8255-8576,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</si>
  <si>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8010-8231, 8246, 8260-8573, </t>
    </r>
    <r>
      <rPr>
        <b/>
        <sz val="10"/>
        <color theme="1"/>
        <rFont val="Calibri"/>
        <family val="2"/>
        <scheme val="minor"/>
      </rPr>
      <t>8800-8814, 8830, 8850-8858, 8890-8896, 8900-8920, 8990, 8982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9040-9043, 9150, 9180, 9220, 9231, 9240, 9260, 9364, 9473, 9490-9500, 9540, 9561, 9581</t>
    </r>
  </si>
  <si>
    <r>
      <t xml:space="preserve">8000, 8010-8231, 8246, 8250-8576, </t>
    </r>
    <r>
      <rPr>
        <b/>
        <sz val="10"/>
        <color theme="1"/>
        <rFont val="Calibri"/>
        <family val="2"/>
        <scheme val="minor"/>
      </rPr>
      <t>8800-8815</t>
    </r>
    <r>
      <rPr>
        <b/>
        <strike/>
        <sz val="10"/>
        <color theme="1"/>
        <rFont val="Calibri"/>
        <family val="2"/>
        <scheme val="minor"/>
      </rPr>
      <t>,</t>
    </r>
    <r>
      <rPr>
        <b/>
        <sz val="10"/>
        <color theme="1"/>
        <rFont val="Calibri"/>
        <family val="2"/>
        <scheme val="minor"/>
      </rPr>
      <t xml:space="preserve"> 8830, 8850-8858, 8890-8896, 8900-8921, 8982-8983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9490-9500, 8990, 9040-9043, 9150, 9180, 9220, 9231, 9240, 9260, 9364, 9473, 9490-9500, 9540, 9561, 9581</t>
    </r>
  </si>
  <si>
    <r>
      <t xml:space="preserve">TNM or FIGO or AJCC TNM (melanoma) , </t>
    </r>
    <r>
      <rPr>
        <b/>
        <sz val="10"/>
        <color theme="1"/>
        <rFont val="Calibri"/>
        <family val="2"/>
        <scheme val="minor"/>
      </rPr>
      <t>INRS/INRG</t>
    </r>
  </si>
  <si>
    <r>
      <t xml:space="preserve">8000, 8010-8231, 8246, 8250-8573, 8720-8780,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</si>
  <si>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8010-8231, 8246, 8255-8576, 8720-8780,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</si>
  <si>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8010-8231, 8246, 8255-8576,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</si>
  <si>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TNM or FIGO + Valid N stage, </t>
    </r>
    <r>
      <rPr>
        <b/>
        <sz val="10"/>
        <color theme="1"/>
        <rFont val="Calibri"/>
        <family val="2"/>
        <scheme val="minor"/>
      </rPr>
      <t>INRS/INRG</t>
    </r>
  </si>
  <si>
    <r>
      <t xml:space="preserve">8000, 8010-8231, </t>
    </r>
    <r>
      <rPr>
        <b/>
        <sz val="10"/>
        <color theme="1"/>
        <rFont val="Calibri"/>
        <family val="2"/>
        <scheme val="minor"/>
      </rPr>
      <t>8246</t>
    </r>
    <r>
      <rPr>
        <sz val="10"/>
        <color theme="1"/>
        <rFont val="Calibri"/>
        <family val="2"/>
        <scheme val="minor"/>
      </rPr>
      <t xml:space="preserve">, 8260-8573, 8890-8891, 8896, 8930-8933, </t>
    </r>
    <r>
      <rPr>
        <b/>
        <sz val="10"/>
        <color theme="1"/>
        <rFont val="Calibri"/>
        <family val="2"/>
        <scheme val="minor"/>
      </rPr>
      <t>8980,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9110, 9490-9500</t>
    </r>
  </si>
  <si>
    <r>
      <t xml:space="preserve">8000, 8010-8231, </t>
    </r>
    <r>
      <rPr>
        <b/>
        <sz val="10"/>
        <color theme="1"/>
        <rFont val="Calibri"/>
        <family val="2"/>
        <scheme val="minor"/>
      </rPr>
      <t>8246</t>
    </r>
    <r>
      <rPr>
        <sz val="10"/>
        <color theme="1"/>
        <rFont val="Calibri"/>
        <family val="2"/>
        <scheme val="minor"/>
      </rPr>
      <t xml:space="preserve">, 8255-8576, 8890-8891, 8896, 8930-8933, </t>
    </r>
    <r>
      <rPr>
        <b/>
        <sz val="10"/>
        <color theme="1"/>
        <rFont val="Calibri"/>
        <family val="2"/>
        <scheme val="minor"/>
      </rPr>
      <t>8980, 9110, 9490-9500</t>
    </r>
  </si>
  <si>
    <r>
      <t xml:space="preserve">TNM or FIGO, </t>
    </r>
    <r>
      <rPr>
        <b/>
        <strike/>
        <sz val="10"/>
        <color theme="1"/>
        <rFont val="Calibri"/>
        <family val="2"/>
        <scheme val="minor"/>
      </rPr>
      <t>INRS/INRG</t>
    </r>
  </si>
  <si>
    <r>
      <t xml:space="preserve">8000, 8010-8231,  </t>
    </r>
    <r>
      <rPr>
        <b/>
        <sz val="10"/>
        <color theme="1"/>
        <rFont val="Calibri"/>
        <family val="2"/>
        <scheme val="minor"/>
      </rPr>
      <t>8240, 8246</t>
    </r>
    <r>
      <rPr>
        <sz val="10"/>
        <color theme="1"/>
        <rFont val="Calibri"/>
        <family val="2"/>
        <scheme val="minor"/>
      </rPr>
      <t xml:space="preserve">, 8260-8573, 8590-8670, </t>
    </r>
    <r>
      <rPr>
        <b/>
        <sz val="10"/>
        <color theme="1"/>
        <rFont val="Calibri"/>
        <family val="2"/>
        <scheme val="minor"/>
      </rPr>
      <t>8900-8920</t>
    </r>
    <r>
      <rPr>
        <sz val="10"/>
        <color theme="1"/>
        <rFont val="Calibri"/>
        <family val="2"/>
        <scheme val="minor"/>
      </rPr>
      <t xml:space="preserve">, 8930-8935, </t>
    </r>
    <r>
      <rPr>
        <b/>
        <sz val="10"/>
        <color theme="1"/>
        <rFont val="Calibri"/>
        <family val="2"/>
        <scheme val="minor"/>
      </rPr>
      <t xml:space="preserve">8950, 8980, </t>
    </r>
    <r>
      <rPr>
        <sz val="10"/>
        <color theme="1"/>
        <rFont val="Calibri"/>
        <family val="2"/>
        <scheme val="minor"/>
      </rPr>
      <t xml:space="preserve">9000, 9014, 9015, 9060-9090, </t>
    </r>
    <r>
      <rPr>
        <b/>
        <sz val="10"/>
        <color theme="1"/>
        <rFont val="Calibri"/>
        <family val="2"/>
        <scheme val="minor"/>
      </rPr>
      <t>9100</t>
    </r>
  </si>
  <si>
    <r>
      <t xml:space="preserve">8000, 8010-8231, </t>
    </r>
    <r>
      <rPr>
        <b/>
        <sz val="10"/>
        <color theme="1"/>
        <rFont val="Calibri"/>
        <family val="2"/>
        <scheme val="minor"/>
      </rPr>
      <t>8240, 8246</t>
    </r>
    <r>
      <rPr>
        <sz val="10"/>
        <color theme="1"/>
        <rFont val="Calibri"/>
        <family val="2"/>
        <scheme val="minor"/>
      </rPr>
      <t xml:space="preserve">, 8255-8576, 8590-8670, </t>
    </r>
    <r>
      <rPr>
        <b/>
        <sz val="10"/>
        <color theme="1"/>
        <rFont val="Calibri"/>
        <family val="2"/>
        <scheme val="minor"/>
      </rPr>
      <t>8900-8921,</t>
    </r>
    <r>
      <rPr>
        <sz val="10"/>
        <color theme="1"/>
        <rFont val="Calibri"/>
        <family val="2"/>
        <scheme val="minor"/>
      </rPr>
      <t xml:space="preserve"> 8930-8935, </t>
    </r>
    <r>
      <rPr>
        <b/>
        <sz val="10"/>
        <color theme="1"/>
        <rFont val="Calibri"/>
        <family val="2"/>
        <scheme val="minor"/>
      </rPr>
      <t xml:space="preserve">8950, 8980, </t>
    </r>
    <r>
      <rPr>
        <sz val="10"/>
        <color theme="1"/>
        <rFont val="Calibri"/>
        <family val="2"/>
        <scheme val="minor"/>
      </rPr>
      <t xml:space="preserve">9000, 9014, 9015, 9060-9090, </t>
    </r>
    <r>
      <rPr>
        <b/>
        <sz val="10"/>
        <color theme="1"/>
        <rFont val="Calibri"/>
        <family val="2"/>
        <scheme val="minor"/>
      </rPr>
      <t>9100</t>
    </r>
  </si>
  <si>
    <r>
      <t xml:space="preserve">8010-8231, </t>
    </r>
    <r>
      <rPr>
        <b/>
        <sz val="10"/>
        <color theme="1"/>
        <rFont val="Calibri"/>
        <family val="2"/>
        <scheme val="minor"/>
      </rPr>
      <t>8246</t>
    </r>
    <r>
      <rPr>
        <sz val="10"/>
        <color theme="1"/>
        <rFont val="Calibri"/>
        <family val="2"/>
        <scheme val="minor"/>
      </rPr>
      <t xml:space="preserve">, 8260-8573, 8590-8670, </t>
    </r>
    <r>
      <rPr>
        <b/>
        <sz val="10"/>
        <color theme="1"/>
        <rFont val="Calibri"/>
        <family val="2"/>
        <scheme val="minor"/>
      </rPr>
      <t>8850-8858, 8890-8896,</t>
    </r>
    <r>
      <rPr>
        <sz val="10"/>
        <color theme="1"/>
        <rFont val="Calibri"/>
        <family val="2"/>
        <scheme val="minor"/>
      </rPr>
      <t xml:space="preserve"> 8935, </t>
    </r>
    <r>
      <rPr>
        <b/>
        <sz val="10"/>
        <color theme="1"/>
        <rFont val="Calibri"/>
        <family val="2"/>
        <scheme val="minor"/>
      </rPr>
      <t xml:space="preserve">8950, 8980, </t>
    </r>
    <r>
      <rPr>
        <sz val="10"/>
        <color theme="1"/>
        <rFont val="Calibri"/>
        <family val="2"/>
        <scheme val="minor"/>
      </rPr>
      <t xml:space="preserve">8990, 9000, 9014, 9015, </t>
    </r>
    <r>
      <rPr>
        <b/>
        <sz val="10"/>
        <color theme="1"/>
        <rFont val="Calibri"/>
        <family val="2"/>
        <scheme val="minor"/>
      </rPr>
      <t>9040-9043</t>
    </r>
    <r>
      <rPr>
        <sz val="10"/>
        <color theme="1"/>
        <rFont val="Calibri"/>
        <family val="2"/>
        <scheme val="minor"/>
      </rPr>
      <t xml:space="preserve">, 9060-9090,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</si>
  <si>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8010-8231, </t>
    </r>
    <r>
      <rPr>
        <b/>
        <sz val="10"/>
        <color theme="1"/>
        <rFont val="Calibri"/>
        <family val="2"/>
        <scheme val="minor"/>
      </rPr>
      <t>8246</t>
    </r>
    <r>
      <rPr>
        <sz val="10"/>
        <color theme="1"/>
        <rFont val="Calibri"/>
        <family val="2"/>
        <scheme val="minor"/>
      </rPr>
      <t xml:space="preserve">, 8255-8576, 8590-8670, 8850-8858, </t>
    </r>
    <r>
      <rPr>
        <b/>
        <sz val="10"/>
        <color theme="1"/>
        <rFont val="Calibri"/>
        <family val="2"/>
        <scheme val="minor"/>
      </rPr>
      <t>8890-8896</t>
    </r>
    <r>
      <rPr>
        <sz val="10"/>
        <color theme="1"/>
        <rFont val="Calibri"/>
        <family val="2"/>
        <scheme val="minor"/>
      </rPr>
      <t xml:space="preserve">, 8935-8936, </t>
    </r>
    <r>
      <rPr>
        <b/>
        <sz val="10"/>
        <color theme="1"/>
        <rFont val="Calibri"/>
        <family val="2"/>
        <scheme val="minor"/>
      </rPr>
      <t xml:space="preserve">8950, 8980, </t>
    </r>
    <r>
      <rPr>
        <sz val="10"/>
        <color theme="1"/>
        <rFont val="Calibri"/>
        <family val="2"/>
        <scheme val="minor"/>
      </rPr>
      <t xml:space="preserve">9000, 9014, 9015, </t>
    </r>
    <r>
      <rPr>
        <b/>
        <sz val="10"/>
        <color theme="1"/>
        <rFont val="Calibri"/>
        <family val="2"/>
        <scheme val="minor"/>
      </rPr>
      <t>9040-9043</t>
    </r>
    <r>
      <rPr>
        <sz val="10"/>
        <color theme="1"/>
        <rFont val="Calibri"/>
        <family val="2"/>
        <scheme val="minor"/>
      </rPr>
      <t xml:space="preserve">, 9060-9090,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</si>
  <si>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8010-8231, 8246, 8260-8573, </t>
    </r>
    <r>
      <rPr>
        <b/>
        <sz val="10"/>
        <color theme="1"/>
        <rFont val="Calibri"/>
        <family val="2"/>
        <scheme val="minor"/>
      </rPr>
      <t>8950, 8980, 9490-9500</t>
    </r>
  </si>
  <si>
    <r>
      <t xml:space="preserve">8000, 8010-8231, 8246, 8255-8576, </t>
    </r>
    <r>
      <rPr>
        <b/>
        <sz val="10"/>
        <color theme="1"/>
        <rFont val="Calibri"/>
        <family val="2"/>
        <scheme val="minor"/>
      </rPr>
      <t>8950, 8980, 9490-9500</t>
    </r>
  </si>
  <si>
    <r>
      <t xml:space="preserve">TNM or AJCC TNM (melanoma) , </t>
    </r>
    <r>
      <rPr>
        <b/>
        <sz val="10"/>
        <color theme="1"/>
        <rFont val="Calibri"/>
        <family val="2"/>
        <scheme val="minor"/>
      </rPr>
      <t>INRS/INRG</t>
    </r>
  </si>
  <si>
    <r>
      <t xml:space="preserve">8000, 8010-8231, 8246, 8260-8573, 8720-8780,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</si>
  <si>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8000, 8010, </t>
    </r>
    <r>
      <rPr>
        <b/>
        <sz val="10"/>
        <color theme="1"/>
        <rFont val="Calibri"/>
        <family val="2"/>
        <scheme val="minor"/>
      </rPr>
      <t>8045</t>
    </r>
    <r>
      <rPr>
        <sz val="10"/>
        <color theme="1"/>
        <rFont val="Calibri"/>
        <family val="2"/>
        <scheme val="minor"/>
      </rPr>
      <t xml:space="preserve">, 8120-8147, 8255-8323,8480-8490, 8500, </t>
    </r>
    <r>
      <rPr>
        <b/>
        <sz val="10"/>
        <color theme="1"/>
        <rFont val="Calibri"/>
        <family val="2"/>
        <scheme val="minor"/>
      </rPr>
      <t>8560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</si>
  <si>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8000, 8010, </t>
    </r>
    <r>
      <rPr>
        <b/>
        <sz val="10"/>
        <color theme="1"/>
        <rFont val="Calibri"/>
        <family val="2"/>
        <scheme val="minor"/>
      </rPr>
      <t>8045</t>
    </r>
    <r>
      <rPr>
        <sz val="10"/>
        <color theme="1"/>
        <rFont val="Calibri"/>
        <family val="2"/>
        <scheme val="minor"/>
      </rPr>
      <t xml:space="preserve">, 8120-8147, 8260-8323,8480-8490, 8500, </t>
    </r>
    <r>
      <rPr>
        <b/>
        <sz val="10"/>
        <color theme="1"/>
        <rFont val="Calibri"/>
        <family val="2"/>
        <scheme val="minor"/>
      </rPr>
      <t>8560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</si>
  <si>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9061-9102,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</si>
  <si>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8010-8231, 8246, 8247, 8260-8573, 8720-8780,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</si>
  <si>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8010-8231, 8246, 8247, 8255-8576, 8720-8780,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</si>
  <si>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TNM, NWTSG, </t>
    </r>
    <r>
      <rPr>
        <b/>
        <sz val="10"/>
        <color theme="1"/>
        <rFont val="Calibri"/>
        <family val="2"/>
        <scheme val="minor"/>
      </rPr>
      <t>INRS/INRG</t>
    </r>
  </si>
  <si>
    <r>
      <t xml:space="preserve">8000, 8010-8231, 8246, 8260-8573, 8960, </t>
    </r>
    <r>
      <rPr>
        <b/>
        <sz val="10"/>
        <color theme="1"/>
        <rFont val="Calibri"/>
        <family val="2"/>
        <scheme val="minor"/>
      </rPr>
      <t>8963, 9490-9500</t>
    </r>
  </si>
  <si>
    <r>
      <t xml:space="preserve">8000, 8010-8231, 8246, 8255-8576, 8959, 8960, </t>
    </r>
    <r>
      <rPr>
        <b/>
        <sz val="10"/>
        <color theme="1"/>
        <rFont val="Calibri"/>
        <family val="2"/>
        <scheme val="minor"/>
      </rPr>
      <t>8963, 9490-9500</t>
    </r>
  </si>
  <si>
    <r>
      <t xml:space="preserve">8010-8231, 8246, 8260-8573, 8720-8780,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</si>
  <si>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8010-8231, 8246, 8255-8576, 8720-8780, </t>
    </r>
    <r>
      <rPr>
        <b/>
        <sz val="10"/>
        <color theme="1"/>
        <rFont val="Calibri"/>
        <family val="2"/>
        <scheme val="minor"/>
      </rPr>
      <t>9490-9500</t>
    </r>
  </si>
  <si>
    <t>C693, C694</t>
  </si>
  <si>
    <r>
      <t xml:space="preserve">8720-8780,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</si>
  <si>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9510-9512,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</si>
  <si>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9510-9513,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</si>
  <si>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8800-8920, 9120-9150,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</si>
  <si>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8000, 8800-8921, 9120-9150, </t>
    </r>
    <r>
      <rPr>
        <b/>
        <sz val="10"/>
        <color theme="1"/>
        <rFont val="Calibri"/>
        <family val="2"/>
        <scheme val="minor"/>
      </rPr>
      <t>9490-9500</t>
    </r>
  </si>
  <si>
    <r>
      <t xml:space="preserve">8010-8231, 8246, 8260-8573, </t>
    </r>
    <r>
      <rPr>
        <b/>
        <sz val="10"/>
        <color theme="1"/>
        <rFont val="Calibri"/>
        <family val="2"/>
        <scheme val="minor"/>
      </rPr>
      <t>9490-9500</t>
    </r>
  </si>
  <si>
    <t>15050 (-4.6%)</t>
  </si>
  <si>
    <t>149 (-2.8%)</t>
  </si>
  <si>
    <t>2937 (-0.3%)</t>
  </si>
  <si>
    <t>9030 (-5.4%)</t>
  </si>
  <si>
    <t>2934 (-6.5%)</t>
  </si>
  <si>
    <t>24921 (-3.3%)</t>
  </si>
  <si>
    <t>1333 (-1.2%)</t>
  </si>
  <si>
    <t>846 (-3.9%)</t>
  </si>
  <si>
    <t>2059 (-5.9%)</t>
  </si>
  <si>
    <t>983 (-2.7%)</t>
  </si>
  <si>
    <t>875 (-5.2%)</t>
  </si>
  <si>
    <t>2464 (-8.3%)</t>
  </si>
  <si>
    <t>682 (7%)</t>
  </si>
  <si>
    <t>21 (-28.4%)</t>
  </si>
  <si>
    <t>3108 (-7.1%)</t>
  </si>
  <si>
    <t>560 (-7.6%)</t>
  </si>
  <si>
    <t>573 (2.9%)</t>
  </si>
  <si>
    <t>233 (-7.8%)</t>
  </si>
  <si>
    <t>93 (-4.1%)</t>
  </si>
  <si>
    <t>390 (-5.2%)</t>
  </si>
  <si>
    <t>830 (2.6%)</t>
  </si>
  <si>
    <t>1 (-50%)</t>
  </si>
  <si>
    <t>3090 (-7%)</t>
  </si>
  <si>
    <t>102 (10.9%)</t>
  </si>
  <si>
    <t>4373 (-1.4%)</t>
  </si>
  <si>
    <t>2305 (8.4%)</t>
  </si>
  <si>
    <t>15939 (-3.5%)</t>
  </si>
  <si>
    <t>152 (1.8%)</t>
  </si>
  <si>
    <t>4534 (-1.5%)</t>
  </si>
  <si>
    <t>7841 (-2.9%)</t>
  </si>
  <si>
    <t>3412 (-7.6%)</t>
  </si>
  <si>
    <t>26793 (-3.5%)</t>
  </si>
  <si>
    <t>986 (-8.3%)</t>
  </si>
  <si>
    <t>384 (-3.4%)</t>
  </si>
  <si>
    <t>1906 (2.3%)</t>
  </si>
  <si>
    <t>492 (-17.5%)</t>
  </si>
  <si>
    <t>699 (-5.8%)</t>
  </si>
  <si>
    <t>2505 (-5.4%)</t>
  </si>
  <si>
    <t>692 (9.9%)</t>
  </si>
  <si>
    <t>4613 (-1.6%)</t>
  </si>
  <si>
    <t>339 (-6.5%)</t>
  </si>
  <si>
    <t>1592 (-1.6%)</t>
  </si>
  <si>
    <t>312 (-16.7%)</t>
  </si>
  <si>
    <t>288 (3.8%)</t>
  </si>
  <si>
    <t>184 (-6.4%)</t>
  </si>
  <si>
    <t>196 (-6.2%)</t>
  </si>
  <si>
    <t>387 (-15.9%)</t>
  </si>
  <si>
    <t>364 (-4%)</t>
  </si>
  <si>
    <t>531 (19.9%)</t>
  </si>
  <si>
    <t>2482 (-5.2%)</t>
  </si>
  <si>
    <t>3028 (-6.1%)</t>
  </si>
  <si>
    <t>54 (-28%)</t>
  </si>
  <si>
    <t>3716 (-3.3%)</t>
  </si>
  <si>
    <t>1043 (0.5%)</t>
  </si>
  <si>
    <t>30989 (-4.1%)</t>
  </si>
  <si>
    <t>301 (-0.6%)</t>
  </si>
  <si>
    <t>7471 (-1.1%)</t>
  </si>
  <si>
    <t>16871 (-4.2%)</t>
  </si>
  <si>
    <t>6346 (-7.1%)</t>
  </si>
  <si>
    <t>51714 (-3.4%)</t>
  </si>
  <si>
    <t>2319 (-4.4%)</t>
  </si>
  <si>
    <t>1230 (-3.8%)</t>
  </si>
  <si>
    <t>3965 (-2.1%)</t>
  </si>
  <si>
    <t>1475 (-8.2%)</t>
  </si>
  <si>
    <t>1574 (-5.5%)</t>
  </si>
  <si>
    <t>4969 (-6.9%)</t>
  </si>
  <si>
    <t>1374 (8.4%)</t>
  </si>
  <si>
    <t>4634 (-1.8%)</t>
  </si>
  <si>
    <t>872 (-11.1%)</t>
  </si>
  <si>
    <t>861 (3.2%)</t>
  </si>
  <si>
    <t>417 (-7.2%)</t>
  </si>
  <si>
    <t>289 (-5.6%)</t>
  </si>
  <si>
    <t>777 (-10.8%)</t>
  </si>
  <si>
    <t>1194 (0.5%)</t>
  </si>
  <si>
    <t>532 (19.6%)</t>
  </si>
  <si>
    <t>6118 (-6.5%)</t>
  </si>
  <si>
    <t>156 (-6.6%)</t>
  </si>
  <si>
    <t>8089 (-2.3%)</t>
  </si>
  <si>
    <t>3348 (5.8%)</t>
  </si>
  <si>
    <t>4629 (0%)</t>
  </si>
  <si>
    <t>44 (-25.4%)</t>
  </si>
  <si>
    <t>913 (-3%)</t>
  </si>
  <si>
    <t>2764 (1.2%)</t>
  </si>
  <si>
    <t>908 (1.3%)</t>
  </si>
  <si>
    <t>8390 (-1.2%)</t>
  </si>
  <si>
    <t>439 (1.6%)</t>
  </si>
  <si>
    <t>210 (-12.3%)</t>
  </si>
  <si>
    <t>656 (-6.2%)</t>
  </si>
  <si>
    <t>292 (2.5%)</t>
  </si>
  <si>
    <t>264 (7.3%)</t>
  </si>
  <si>
    <t>653 (-3.6%)</t>
  </si>
  <si>
    <t>184 (3%)</t>
  </si>
  <si>
    <t>9 (-3.6%)</t>
  </si>
  <si>
    <t>1165 (4.8%)</t>
  </si>
  <si>
    <t>207 (-2.7%)</t>
  </si>
  <si>
    <t>154 (3.4%)</t>
  </si>
  <si>
    <t>80 (-7.3%)</t>
  </si>
  <si>
    <t>28 (5%)</t>
  </si>
  <si>
    <t>96 (9.1%)</t>
  </si>
  <si>
    <t>193 (3%)</t>
  </si>
  <si>
    <t>0 (-100%)</t>
  </si>
  <si>
    <t>1570 (-0.4%)</t>
  </si>
  <si>
    <t>22 (-54.5%)</t>
  </si>
  <si>
    <t>1479 (2.4%)</t>
  </si>
  <si>
    <t>690 (9.5%)</t>
  </si>
  <si>
    <t>4818 (4.3%)</t>
  </si>
  <si>
    <t>48 (-13.8%)</t>
  </si>
  <si>
    <t>1481 (5.2%)</t>
  </si>
  <si>
    <t>2280 (5%)</t>
  </si>
  <si>
    <t>1009 (2.4%)</t>
  </si>
  <si>
    <t>8910 (0.4%)</t>
  </si>
  <si>
    <t>337 (-2.2%)</t>
  </si>
  <si>
    <t>97 (7.4%)</t>
  </si>
  <si>
    <t>555 (-2.2%)</t>
  </si>
  <si>
    <t>148 (-2.2%)</t>
  </si>
  <si>
    <t>219 (-4.4%)</t>
  </si>
  <si>
    <t>698 (20.6%)</t>
  </si>
  <si>
    <t>212 (5%)</t>
  </si>
  <si>
    <t>1437 (5.9%)</t>
  </si>
  <si>
    <t>82 (-7.5%)</t>
  </si>
  <si>
    <t>510 (0.5%)</t>
  </si>
  <si>
    <t>132 (6.5%)</t>
  </si>
  <si>
    <t>67 (6.9%)</t>
  </si>
  <si>
    <t>52 (-17%)</t>
  </si>
  <si>
    <t>75 (25%)</t>
  </si>
  <si>
    <t>100 (-0.3%)</t>
  </si>
  <si>
    <t>96 (4%)</t>
  </si>
  <si>
    <t>253 (32.9%)</t>
  </si>
  <si>
    <t>920 (-20.6%)</t>
  </si>
  <si>
    <t>1312 (-2.1%)</t>
  </si>
  <si>
    <t>20 (-60.5%)</t>
  </si>
  <si>
    <t>1179 (2.7%)</t>
  </si>
  <si>
    <t>408 (11%)</t>
  </si>
  <si>
    <t>9447 (2.2%)</t>
  </si>
  <si>
    <t>92 (-19.8%)</t>
  </si>
  <si>
    <t>2394 (1.9%)</t>
  </si>
  <si>
    <t>5044 (2.9%)</t>
  </si>
  <si>
    <t>1917 (1.9%)</t>
  </si>
  <si>
    <t>17300 (-0.4%)</t>
  </si>
  <si>
    <t>776 (-0.1%)</t>
  </si>
  <si>
    <t>307 (-6.9%)</t>
  </si>
  <si>
    <t>1211 (-4.4%)</t>
  </si>
  <si>
    <t>440 (0.8%)</t>
  </si>
  <si>
    <t>483 (1.7%)</t>
  </si>
  <si>
    <t>1351 (7.5%)</t>
  </si>
  <si>
    <t>396 (4%)</t>
  </si>
  <si>
    <t>1446 (5.8%)</t>
  </si>
  <si>
    <t>339 (0.7%)</t>
  </si>
  <si>
    <t>221 (4.4%)</t>
  </si>
  <si>
    <t>132 (-11.4%)</t>
  </si>
  <si>
    <t>103 (18.8%)</t>
  </si>
  <si>
    <t>196 (4.1%)</t>
  </si>
  <si>
    <t>289 (3.3%)</t>
  </si>
  <si>
    <t>253 (32%)</t>
  </si>
  <si>
    <t>2882 (-1.2%)</t>
  </si>
  <si>
    <t>42 (-57.6%)</t>
  </si>
  <si>
    <t>2658 (2.6%)</t>
  </si>
  <si>
    <t>1098 (10%)</t>
  </si>
  <si>
    <t xml:space="preserve">  Number of registrations, 2016</t>
  </si>
  <si>
    <t xml:space="preserve">  Number of registrations (P), 2016</t>
  </si>
  <si>
    <t>NI figures not included</t>
  </si>
  <si>
    <t>Percentage (%) of death certificate only cases (persons) for 2016</t>
  </si>
  <si>
    <t>Mortality : Incidence ratios (2016)</t>
  </si>
  <si>
    <t>NI figures and Scotland not included</t>
  </si>
  <si>
    <t>Taken out denominator figures as no numerators supplied</t>
  </si>
  <si>
    <t>NA</t>
  </si>
  <si>
    <t>343,573 (0.2%)</t>
  </si>
  <si>
    <t>3,636 (-4.6%)</t>
  </si>
  <si>
    <t>81,515 (2.1%)</t>
  </si>
  <si>
    <t>183,328 (0.7%)</t>
  </si>
  <si>
    <t>75,094 (-2.9%)</t>
  </si>
  <si>
    <t>568,075 (1.2%)</t>
  </si>
  <si>
    <t>30,133 (-1.4%)</t>
  </si>
  <si>
    <t>11,389 (2.8%)</t>
  </si>
  <si>
    <t>42,786 (1.1%)</t>
  </si>
  <si>
    <t>14,790 (-1.6%)</t>
  </si>
  <si>
    <t>17,258 (1.6%)</t>
  </si>
  <si>
    <t>44,701 (0.5%)</t>
  </si>
  <si>
    <t>15,518 (6.1%)</t>
  </si>
  <si>
    <t>52,040 (0.1%)</t>
  </si>
  <si>
    <t>3,015 (-1.3%)</t>
  </si>
  <si>
    <t>17,782 (2.6%)</t>
  </si>
  <si>
    <t>44,762 (-1.6%)</t>
  </si>
  <si>
    <t>11,711 (-0.9%)</t>
  </si>
  <si>
    <t>9,519 (-2.6%)</t>
  </si>
  <si>
    <t>5,251 (0.1%)</t>
  </si>
  <si>
    <t>3,745 (2.8%)</t>
  </si>
  <si>
    <t>8,315 (-1.9%)</t>
  </si>
  <si>
    <t>10,858 (-2.2%)</t>
  </si>
  <si>
    <t>7,646 (4.4%)</t>
  </si>
  <si>
    <t>25,315 (-13.9%)</t>
  </si>
  <si>
    <t>45,754 (-1%)</t>
  </si>
  <si>
    <t>1640 (-4.7%)</t>
  </si>
  <si>
    <t>110777 (7.7%)</t>
  </si>
  <si>
    <t>33370 (8.5%)</t>
  </si>
  <si>
    <t>NI and Scotland figures not included</t>
  </si>
  <si>
    <t>Country average (population)</t>
  </si>
  <si>
    <t>Country average (country)</t>
  </si>
  <si>
    <t>Only included NI</t>
  </si>
  <si>
    <r>
      <t>Stability:</t>
    </r>
    <r>
      <rPr>
        <sz val="11"/>
        <color theme="1"/>
        <rFont val="Arial"/>
        <family val="2"/>
      </rPr>
      <t xml:space="preserve"> Percentage change (%) for all cancers (C00-C97 ex. C44) in 2016 compared with 2013-2015</t>
    </r>
  </si>
  <si>
    <r>
      <t xml:space="preserve">Registry Creep:  </t>
    </r>
    <r>
      <rPr>
        <sz val="11"/>
        <color theme="1"/>
        <rFont val="Arial"/>
        <family val="2"/>
      </rPr>
      <t>Percentage (%) for all cancers (C00-C97 ex. C44) of 2015 registrations at 31/01/2018 compared with registrations at 31/01/2017</t>
    </r>
  </si>
  <si>
    <r>
      <rPr>
        <b/>
        <sz val="11"/>
        <color theme="1"/>
        <rFont val="Arial"/>
        <family val="2"/>
      </rPr>
      <t>Staging:</t>
    </r>
    <r>
      <rPr>
        <sz val="11"/>
        <color theme="1"/>
        <rFont val="Arial"/>
        <family val="2"/>
      </rPr>
      <t xml:space="preserve">  Proportion (%) of all cases (C00-C97 ex. C44) with valid known stage registered out of all 2016 registered cancers (C00-C97 ex. C44)</t>
    </r>
  </si>
  <si>
    <r>
      <t xml:space="preserve">Average of Core Patient Information Complete: </t>
    </r>
    <r>
      <rPr>
        <sz val="11"/>
        <color theme="1"/>
        <rFont val="Arial"/>
        <family val="2"/>
      </rPr>
      <t>Average percentage (%) of all cancers (C00-C97 ex. C44) registered with demographic information</t>
    </r>
  </si>
  <si>
    <r>
      <t xml:space="preserve">Average of Core Tumour Information Complete: </t>
    </r>
    <r>
      <rPr>
        <sz val="11"/>
        <color theme="1"/>
        <rFont val="Arial"/>
        <family val="2"/>
      </rPr>
      <t>Average percentage (%) of all cancers (C00-C97 ex. C44) registered with tumour information</t>
    </r>
  </si>
  <si>
    <r>
      <t>Diagnosing Hospital Known:</t>
    </r>
    <r>
      <rPr>
        <sz val="11"/>
        <color theme="1"/>
        <rFont val="Arial"/>
        <family val="2"/>
      </rPr>
      <t xml:space="preserve"> Percentage (%) of all cancers (C00-C97 ex. C44) registered with an organisation of diagnosis</t>
    </r>
  </si>
  <si>
    <r>
      <t>Death Certificate Only (DCO) Rates:</t>
    </r>
    <r>
      <rPr>
        <sz val="11"/>
        <color theme="1"/>
        <rFont val="Arial"/>
        <family val="2"/>
      </rPr>
      <t xml:space="preserve"> Percentage (%) of all cancers (C00-C97 ex. C44) registered as a DCO</t>
    </r>
  </si>
  <si>
    <r>
      <t>Zero Day Survivors:</t>
    </r>
    <r>
      <rPr>
        <sz val="11"/>
        <color theme="1"/>
        <rFont val="Arial"/>
        <family val="2"/>
      </rPr>
      <t xml:space="preserve"> Percentage (%) of all cancers (C00-C97 ex. C44) registered with the date of death equals the date of diagnosis</t>
    </r>
  </si>
  <si>
    <r>
      <t xml:space="preserve">Microscopically Verified: </t>
    </r>
    <r>
      <rPr>
        <sz val="11"/>
        <color theme="1"/>
        <rFont val="Arial"/>
        <family val="2"/>
      </rPr>
      <t>Percentage (%) of all cancers (C00-C97 ex. C44) that are microscopically verified</t>
    </r>
  </si>
  <si>
    <r>
      <t xml:space="preserve">Non Specific Codes: </t>
    </r>
    <r>
      <rPr>
        <sz val="11"/>
        <color theme="1"/>
        <rFont val="Arial"/>
        <family val="2"/>
      </rPr>
      <t>Percentage (%) of all cancers (C00-C97 ex. C44) that are microscopically verified with non specific morphology codes</t>
    </r>
  </si>
  <si>
    <r>
      <rPr>
        <b/>
        <sz val="11"/>
        <color theme="1"/>
        <rFont val="Arial"/>
        <family val="2"/>
      </rPr>
      <t xml:space="preserve">Grade: </t>
    </r>
    <r>
      <rPr>
        <sz val="11"/>
        <color theme="1"/>
        <rFont val="Arial"/>
        <family val="2"/>
      </rPr>
      <t>Percentage (%) of all cancers (C00-C97 ex. C44) registered with a known grade</t>
    </r>
  </si>
  <si>
    <r>
      <t>Treatment:</t>
    </r>
    <r>
      <rPr>
        <sz val="11"/>
        <color theme="1"/>
        <rFont val="Arial"/>
        <family val="2"/>
      </rPr>
      <t xml:space="preserve"> Percentage (%) of all cancers (C00-C97 ex. C44) registered with any treatment</t>
    </r>
  </si>
  <si>
    <r>
      <t xml:space="preserve">Breast Screening Data: </t>
    </r>
    <r>
      <rPr>
        <sz val="11"/>
        <color theme="1"/>
        <rFont val="Arial"/>
        <family val="2"/>
      </rPr>
      <t>Percentage of breast cancer (C50) cases from 2015 screen detected for ages 50-64</t>
    </r>
  </si>
  <si>
    <r>
      <t xml:space="preserve">Cervical Screening Data: </t>
    </r>
    <r>
      <rPr>
        <sz val="11"/>
        <color theme="1"/>
        <rFont val="Arial"/>
        <family val="2"/>
      </rPr>
      <t>Percentage of cervical cancer (C53) cases from 2015 screen detected for ages 25-60</t>
    </r>
  </si>
  <si>
    <r>
      <t xml:space="preserve">Bowel Screening Data: </t>
    </r>
    <r>
      <rPr>
        <sz val="11"/>
        <color theme="1"/>
        <rFont val="Arial"/>
        <family val="2"/>
      </rPr>
      <t>Percentage of bowel cancer (C18-C20) cases from 2015 screen detected for ages 60-69</t>
    </r>
  </si>
  <si>
    <t>*** not mandatory to provide data</t>
  </si>
  <si>
    <t>Melanoma of skin</t>
  </si>
  <si>
    <t>Statistically significant difference in 2016 compared to 2013-2015</t>
  </si>
  <si>
    <t>No statistical significant difference in 2016 compared to 2013-2015</t>
  </si>
  <si>
    <t>Deaths are confirmed as finalised in England</t>
  </si>
  <si>
    <t>17300 (0.5%)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</si>
</sst>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  <numFmt numFmtId="167" formatCode="#,##0_ ;\-#,##0\ 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  <charset val="1"/>
    </font>
    <font>
      <sz val="9"/>
      <color indexed="8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sz val="11"/>
      <color indexed="2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i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trike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u/>
      <sz val="20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6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b/>
      <i/>
      <sz val="10"/>
      <name val="Arial"/>
      <family val="2"/>
    </font>
    <font>
      <b/>
      <i/>
      <sz val="10"/>
      <color theme="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u/>
      <sz val="20"/>
      <color theme="0"/>
      <name val="Arial"/>
      <family val="2"/>
    </font>
    <font>
      <b/>
      <u/>
      <sz val="16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u/>
      <sz val="22"/>
      <color theme="0"/>
      <name val="Arial"/>
      <family val="2"/>
    </font>
    <font>
      <b/>
      <u/>
      <sz val="16"/>
      <color theme="1"/>
      <name val="Arial"/>
      <family val="2"/>
    </font>
    <font>
      <i/>
      <sz val="10"/>
      <name val="Arial"/>
      <family val="2"/>
    </font>
    <font>
      <b/>
      <sz val="12"/>
      <color rgb="FFFF0000"/>
      <name val="Arial"/>
      <family val="2"/>
    </font>
    <font>
      <u/>
      <sz val="22"/>
      <color theme="1"/>
      <name val="Arial"/>
      <family val="2"/>
    </font>
    <font>
      <b/>
      <sz val="10"/>
      <color rgb="FFFF0000"/>
      <name val="Arial"/>
      <family val="2"/>
    </font>
    <font>
      <i/>
      <sz val="11"/>
      <color theme="1"/>
      <name val="Arial"/>
      <family val="2"/>
    </font>
    <font>
      <b/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2"/>
        <bgColor indexed="2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4E4E4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10" fillId="0" borderId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0" fontId="43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812">
    <xf numFmtId="0" fontId="0" fillId="0" borderId="0" xfId="0"/>
    <xf numFmtId="0" fontId="5" fillId="3" borderId="2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51" xfId="0" applyFont="1" applyFill="1" applyBorder="1" applyAlignment="1">
      <alignment horizontal="right"/>
    </xf>
    <xf numFmtId="0" fontId="6" fillId="0" borderId="24" xfId="0" applyFont="1" applyFill="1" applyBorder="1" applyAlignment="1">
      <alignment horizontal="right"/>
    </xf>
    <xf numFmtId="164" fontId="5" fillId="0" borderId="41" xfId="0" applyNumberFormat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0" fontId="9" fillId="0" borderId="36" xfId="0" applyFont="1" applyBorder="1" applyAlignment="1" applyProtection="1">
      <alignment horizontal="right"/>
      <protection locked="0"/>
    </xf>
    <xf numFmtId="0" fontId="9" fillId="0" borderId="10" xfId="0" applyFont="1" applyBorder="1" applyAlignment="1" applyProtection="1">
      <alignment horizontal="right"/>
      <protection locked="0"/>
    </xf>
    <xf numFmtId="0" fontId="15" fillId="0" borderId="0" xfId="6" applyFont="1" applyBorder="1"/>
    <xf numFmtId="0" fontId="13" fillId="0" borderId="0" xfId="6" applyFont="1" applyBorder="1"/>
    <xf numFmtId="0" fontId="16" fillId="0" borderId="0" xfId="6" applyFont="1" applyFill="1"/>
    <xf numFmtId="0" fontId="13" fillId="0" borderId="0" xfId="6" applyFont="1"/>
    <xf numFmtId="0" fontId="2" fillId="10" borderId="11" xfId="6" applyFont="1" applyFill="1" applyBorder="1" applyAlignment="1">
      <alignment horizontal="center" vertical="center"/>
    </xf>
    <xf numFmtId="0" fontId="2" fillId="10" borderId="11" xfId="6" applyFont="1" applyFill="1" applyBorder="1" applyAlignment="1">
      <alignment horizontal="centerContinuous" vertical="center"/>
    </xf>
    <xf numFmtId="0" fontId="4" fillId="10" borderId="52" xfId="6" applyFont="1" applyFill="1" applyBorder="1" applyAlignment="1">
      <alignment horizontal="centerContinuous"/>
    </xf>
    <xf numFmtId="0" fontId="4" fillId="10" borderId="20" xfId="6" applyFont="1" applyFill="1" applyBorder="1"/>
    <xf numFmtId="0" fontId="2" fillId="10" borderId="20" xfId="6" applyFont="1" applyFill="1" applyBorder="1" applyAlignment="1">
      <alignment horizontal="center" vertical="center"/>
    </xf>
    <xf numFmtId="0" fontId="2" fillId="10" borderId="62" xfId="6" applyFont="1" applyFill="1" applyBorder="1" applyAlignment="1">
      <alignment horizontal="centerContinuous" vertical="center" wrapText="1"/>
    </xf>
    <xf numFmtId="0" fontId="2" fillId="10" borderId="19" xfId="6" applyFont="1" applyFill="1" applyBorder="1" applyAlignment="1">
      <alignment horizontal="centerContinuous" vertical="center"/>
    </xf>
    <xf numFmtId="0" fontId="2" fillId="10" borderId="62" xfId="6" applyFont="1" applyFill="1" applyBorder="1" applyAlignment="1">
      <alignment horizontal="centerContinuous" vertical="center"/>
    </xf>
    <xf numFmtId="0" fontId="4" fillId="10" borderId="54" xfId="6" applyFont="1" applyFill="1" applyBorder="1"/>
    <xf numFmtId="0" fontId="2" fillId="10" borderId="54" xfId="6" applyFont="1" applyFill="1" applyBorder="1" applyAlignment="1">
      <alignment horizontal="center" vertical="center"/>
    </xf>
    <xf numFmtId="0" fontId="2" fillId="10" borderId="54" xfId="6" applyFont="1" applyFill="1" applyBorder="1" applyAlignment="1">
      <alignment horizontal="center" vertical="center" wrapText="1"/>
    </xf>
    <xf numFmtId="0" fontId="2" fillId="10" borderId="0" xfId="6" applyFont="1" applyFill="1" applyBorder="1" applyAlignment="1">
      <alignment horizontal="centerContinuous" vertical="center" wrapText="1"/>
    </xf>
    <xf numFmtId="0" fontId="2" fillId="10" borderId="60" xfId="6" applyFont="1" applyFill="1" applyBorder="1" applyAlignment="1">
      <alignment horizontal="centerContinuous" vertical="center"/>
    </xf>
    <xf numFmtId="0" fontId="2" fillId="10" borderId="0" xfId="6" applyFont="1" applyFill="1" applyBorder="1" applyAlignment="1">
      <alignment horizontal="centerContinuous" vertical="center"/>
    </xf>
    <xf numFmtId="0" fontId="2" fillId="10" borderId="36" xfId="6" applyFont="1" applyFill="1" applyBorder="1" applyAlignment="1">
      <alignment horizontal="center" vertical="center"/>
    </xf>
    <xf numFmtId="0" fontId="2" fillId="10" borderId="36" xfId="6" applyFont="1" applyFill="1" applyBorder="1" applyAlignment="1">
      <alignment horizontal="center" vertical="center" wrapText="1"/>
    </xf>
    <xf numFmtId="0" fontId="4" fillId="10" borderId="36" xfId="6" applyFont="1" applyFill="1" applyBorder="1" applyAlignment="1">
      <alignment horizontal="center"/>
    </xf>
    <xf numFmtId="0" fontId="14" fillId="7" borderId="11" xfId="6" applyFont="1" applyFill="1" applyBorder="1" applyAlignment="1">
      <alignment wrapText="1"/>
    </xf>
    <xf numFmtId="0" fontId="13" fillId="7" borderId="52" xfId="6" applyFont="1" applyFill="1" applyBorder="1" applyAlignment="1">
      <alignment horizontal="right"/>
    </xf>
    <xf numFmtId="0" fontId="13" fillId="0" borderId="20" xfId="6" applyFont="1" applyBorder="1" applyAlignment="1"/>
    <xf numFmtId="164" fontId="17" fillId="0" borderId="10" xfId="6" applyNumberFormat="1" applyFont="1" applyBorder="1" applyAlignment="1">
      <alignment horizontal="right"/>
    </xf>
    <xf numFmtId="0" fontId="17" fillId="5" borderId="20" xfId="6" applyFont="1" applyFill="1" applyBorder="1" applyAlignment="1" applyProtection="1">
      <alignment horizontal="right"/>
      <protection locked="0"/>
    </xf>
    <xf numFmtId="0" fontId="13" fillId="0" borderId="10" xfId="6" applyFont="1" applyBorder="1" applyAlignment="1">
      <alignment horizontal="right"/>
    </xf>
    <xf numFmtId="0" fontId="13" fillId="0" borderId="10" xfId="6" applyNumberFormat="1" applyFont="1" applyBorder="1"/>
    <xf numFmtId="2" fontId="17" fillId="5" borderId="10" xfId="6" applyNumberFormat="1" applyFont="1" applyFill="1" applyBorder="1" applyAlignment="1" applyProtection="1">
      <alignment horizontal="right"/>
      <protection locked="0"/>
    </xf>
    <xf numFmtId="0" fontId="17" fillId="0" borderId="10" xfId="6" applyFont="1" applyBorder="1" applyAlignment="1"/>
    <xf numFmtId="0" fontId="17" fillId="0" borderId="10" xfId="6" applyFont="1" applyBorder="1" applyAlignment="1">
      <alignment horizontal="right"/>
    </xf>
    <xf numFmtId="0" fontId="17" fillId="5" borderId="10" xfId="6" applyFont="1" applyFill="1" applyBorder="1" applyAlignment="1">
      <alignment horizontal="right"/>
    </xf>
    <xf numFmtId="0" fontId="13" fillId="0" borderId="10" xfId="6" applyFont="1" applyBorder="1" applyAlignment="1"/>
    <xf numFmtId="0" fontId="17" fillId="5" borderId="10" xfId="6" applyFont="1" applyFill="1" applyBorder="1" applyAlignment="1" applyProtection="1">
      <alignment horizontal="right"/>
      <protection locked="0"/>
    </xf>
    <xf numFmtId="0" fontId="17" fillId="5" borderId="62" xfId="6" applyFont="1" applyFill="1" applyBorder="1" applyAlignment="1" applyProtection="1">
      <alignment horizontal="right"/>
      <protection locked="0"/>
    </xf>
    <xf numFmtId="0" fontId="13" fillId="0" borderId="54" xfId="6" applyFont="1" applyBorder="1" applyAlignment="1"/>
    <xf numFmtId="2" fontId="17" fillId="5" borderId="62" xfId="6" applyNumberFormat="1" applyFont="1" applyFill="1" applyBorder="1" applyAlignment="1" applyProtection="1">
      <alignment horizontal="right"/>
      <protection locked="0"/>
    </xf>
    <xf numFmtId="0" fontId="17" fillId="0" borderId="62" xfId="6" applyFont="1" applyBorder="1" applyAlignment="1">
      <alignment horizontal="right"/>
    </xf>
    <xf numFmtId="0" fontId="17" fillId="0" borderId="62" xfId="6" applyFont="1" applyFill="1" applyBorder="1" applyAlignment="1">
      <alignment horizontal="right"/>
    </xf>
    <xf numFmtId="0" fontId="17" fillId="0" borderId="10" xfId="6" applyFont="1" applyFill="1" applyBorder="1" applyAlignment="1">
      <alignment horizontal="right"/>
    </xf>
    <xf numFmtId="0" fontId="17" fillId="5" borderId="62" xfId="6" applyFont="1" applyFill="1" applyBorder="1" applyAlignment="1">
      <alignment horizontal="right"/>
    </xf>
    <xf numFmtId="0" fontId="14" fillId="7" borderId="58" xfId="6" applyFont="1" applyFill="1" applyBorder="1" applyAlignment="1">
      <alignment wrapText="1"/>
    </xf>
    <xf numFmtId="0" fontId="13" fillId="7" borderId="61" xfId="6" applyFont="1" applyFill="1" applyBorder="1" applyAlignment="1">
      <alignment horizontal="right"/>
    </xf>
    <xf numFmtId="0" fontId="13" fillId="0" borderId="36" xfId="6" applyFont="1" applyBorder="1" applyAlignment="1">
      <alignment wrapText="1"/>
    </xf>
    <xf numFmtId="0" fontId="13" fillId="5" borderId="36" xfId="6" applyFont="1" applyFill="1" applyBorder="1" applyAlignment="1" applyProtection="1">
      <alignment horizontal="right"/>
      <protection locked="0"/>
    </xf>
    <xf numFmtId="0" fontId="13" fillId="0" borderId="36" xfId="6" applyFont="1" applyBorder="1" applyAlignment="1">
      <alignment horizontal="right"/>
    </xf>
    <xf numFmtId="0" fontId="13" fillId="5" borderId="20" xfId="6" applyFont="1" applyFill="1" applyBorder="1" applyAlignment="1" applyProtection="1">
      <alignment horizontal="right"/>
      <protection locked="0"/>
    </xf>
    <xf numFmtId="0" fontId="16" fillId="0" borderId="0" xfId="6" applyFont="1" applyBorder="1"/>
    <xf numFmtId="0" fontId="13" fillId="0" borderId="10" xfId="6" applyFont="1" applyBorder="1" applyAlignment="1">
      <alignment wrapText="1"/>
    </xf>
    <xf numFmtId="0" fontId="13" fillId="5" borderId="10" xfId="6" applyFont="1" applyFill="1" applyBorder="1" applyAlignment="1" applyProtection="1">
      <alignment horizontal="right"/>
      <protection locked="0"/>
    </xf>
    <xf numFmtId="0" fontId="19" fillId="5" borderId="10" xfId="6" applyFont="1" applyFill="1" applyBorder="1" applyAlignment="1" applyProtection="1">
      <alignment horizontal="right"/>
      <protection locked="0"/>
    </xf>
    <xf numFmtId="0" fontId="16" fillId="0" borderId="36" xfId="6" applyFont="1" applyBorder="1" applyAlignment="1">
      <alignment wrapText="1"/>
    </xf>
    <xf numFmtId="0" fontId="13" fillId="7" borderId="52" xfId="6" applyFont="1" applyFill="1" applyBorder="1" applyProtection="1">
      <protection locked="0"/>
    </xf>
    <xf numFmtId="164" fontId="13" fillId="0" borderId="36" xfId="6" applyNumberFormat="1" applyFont="1" applyBorder="1" applyAlignment="1">
      <alignment horizontal="right"/>
    </xf>
    <xf numFmtId="164" fontId="13" fillId="5" borderId="36" xfId="6" applyNumberFormat="1" applyFont="1" applyFill="1" applyBorder="1" applyAlignment="1">
      <alignment horizontal="right"/>
    </xf>
    <xf numFmtId="164" fontId="13" fillId="0" borderId="20" xfId="6" applyNumberFormat="1" applyFont="1" applyFill="1" applyBorder="1" applyAlignment="1">
      <alignment horizontal="right"/>
    </xf>
    <xf numFmtId="164" fontId="13" fillId="0" borderId="10" xfId="6" applyNumberFormat="1" applyFont="1" applyFill="1" applyBorder="1" applyAlignment="1">
      <alignment horizontal="right"/>
    </xf>
    <xf numFmtId="0" fontId="13" fillId="0" borderId="57" xfId="6" applyFont="1" applyBorder="1" applyAlignment="1">
      <alignment wrapText="1"/>
    </xf>
    <xf numFmtId="0" fontId="13" fillId="5" borderId="10" xfId="6" applyFont="1" applyFill="1" applyBorder="1" applyAlignment="1">
      <alignment horizontal="right"/>
    </xf>
    <xf numFmtId="164" fontId="13" fillId="7" borderId="52" xfId="6" applyNumberFormat="1" applyFont="1" applyFill="1" applyBorder="1" applyAlignment="1">
      <alignment horizontal="right"/>
    </xf>
    <xf numFmtId="164" fontId="13" fillId="0" borderId="54" xfId="6" applyNumberFormat="1" applyFont="1" applyBorder="1" applyAlignment="1">
      <alignment horizontal="right"/>
    </xf>
    <xf numFmtId="164" fontId="13" fillId="5" borderId="20" xfId="6" applyNumberFormat="1" applyFont="1" applyFill="1" applyBorder="1" applyAlignment="1" applyProtection="1">
      <alignment horizontal="right"/>
      <protection locked="0"/>
    </xf>
    <xf numFmtId="0" fontId="13" fillId="0" borderId="58" xfId="6" applyFont="1" applyFill="1" applyBorder="1" applyAlignment="1">
      <alignment wrapText="1"/>
    </xf>
    <xf numFmtId="0" fontId="13" fillId="0" borderId="10" xfId="6" applyFont="1" applyFill="1" applyBorder="1" applyAlignment="1">
      <alignment horizontal="right"/>
    </xf>
    <xf numFmtId="0" fontId="13" fillId="0" borderId="10" xfId="6" applyFont="1" applyFill="1" applyBorder="1" applyAlignment="1"/>
    <xf numFmtId="0" fontId="13" fillId="0" borderId="10" xfId="6" applyFont="1" applyFill="1" applyBorder="1" applyAlignment="1" applyProtection="1">
      <alignment horizontal="right"/>
      <protection locked="0"/>
    </xf>
    <xf numFmtId="2" fontId="13" fillId="0" borderId="10" xfId="6" applyNumberFormat="1" applyFont="1" applyFill="1" applyBorder="1" applyAlignment="1">
      <alignment horizontal="right"/>
    </xf>
    <xf numFmtId="2" fontId="13" fillId="5" borderId="10" xfId="6" applyNumberFormat="1" applyFont="1" applyFill="1" applyBorder="1" applyAlignment="1">
      <alignment horizontal="right"/>
    </xf>
    <xf numFmtId="0" fontId="2" fillId="10" borderId="54" xfId="6" applyFont="1" applyFill="1" applyBorder="1"/>
    <xf numFmtId="164" fontId="14" fillId="0" borderId="0" xfId="6" applyNumberFormat="1" applyFont="1" applyFill="1" applyBorder="1"/>
    <xf numFmtId="0" fontId="14" fillId="0" borderId="0" xfId="6" applyFont="1" applyBorder="1"/>
    <xf numFmtId="2" fontId="13" fillId="0" borderId="0" xfId="6" applyNumberFormat="1" applyFont="1" applyBorder="1"/>
    <xf numFmtId="164" fontId="13" fillId="0" borderId="10" xfId="6" applyNumberFormat="1" applyFont="1" applyBorder="1" applyAlignment="1">
      <alignment horizontal="right"/>
    </xf>
    <xf numFmtId="165" fontId="13" fillId="0" borderId="10" xfId="2" applyNumberFormat="1" applyFont="1" applyBorder="1" applyAlignment="1">
      <alignment horizontal="right"/>
    </xf>
    <xf numFmtId="164" fontId="13" fillId="0" borderId="0" xfId="6" applyNumberFormat="1" applyFont="1" applyBorder="1"/>
    <xf numFmtId="164" fontId="4" fillId="0" borderId="0" xfId="6" applyNumberFormat="1" applyFont="1" applyBorder="1"/>
    <xf numFmtId="2" fontId="8" fillId="4" borderId="29" xfId="0" applyNumberFormat="1" applyFont="1" applyFill="1" applyBorder="1" applyAlignment="1">
      <alignment vertical="center"/>
    </xf>
    <xf numFmtId="0" fontId="11" fillId="11" borderId="10" xfId="5" applyFont="1" applyFill="1" applyBorder="1" applyAlignment="1" applyProtection="1">
      <alignment vertical="top"/>
    </xf>
    <xf numFmtId="1" fontId="6" fillId="0" borderId="41" xfId="2" applyNumberFormat="1" applyFont="1" applyBorder="1" applyAlignment="1">
      <alignment horizontal="right" indent="1"/>
    </xf>
    <xf numFmtId="9" fontId="6" fillId="6" borderId="28" xfId="2" applyFont="1" applyFill="1" applyBorder="1" applyAlignment="1">
      <alignment horizontal="right" indent="1"/>
    </xf>
    <xf numFmtId="1" fontId="6" fillId="0" borderId="44" xfId="2" applyNumberFormat="1" applyFont="1" applyBorder="1" applyAlignment="1">
      <alignment horizontal="right" indent="1"/>
    </xf>
    <xf numFmtId="0" fontId="9" fillId="0" borderId="10" xfId="0" applyFont="1" applyBorder="1" applyAlignment="1">
      <alignment vertical="center"/>
    </xf>
    <xf numFmtId="9" fontId="6" fillId="6" borderId="59" xfId="2" applyFont="1" applyFill="1" applyBorder="1" applyAlignment="1">
      <alignment horizontal="right" indent="1"/>
    </xf>
    <xf numFmtId="2" fontId="6" fillId="13" borderId="46" xfId="2" applyNumberFormat="1" applyFont="1" applyFill="1" applyBorder="1" applyAlignment="1">
      <alignment horizontal="right" indent="1"/>
    </xf>
    <xf numFmtId="2" fontId="6" fillId="13" borderId="47" xfId="2" applyNumberFormat="1" applyFont="1" applyFill="1" applyBorder="1" applyAlignment="1">
      <alignment horizontal="right" indent="1"/>
    </xf>
    <xf numFmtId="0" fontId="13" fillId="12" borderId="0" xfId="6" applyFont="1" applyFill="1" applyBorder="1"/>
    <xf numFmtId="164" fontId="4" fillId="12" borderId="0" xfId="6" applyNumberFormat="1" applyFont="1" applyFill="1" applyBorder="1"/>
    <xf numFmtId="0" fontId="3" fillId="12" borderId="51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 wrapText="1"/>
    </xf>
    <xf numFmtId="0" fontId="3" fillId="12" borderId="24" xfId="0" applyFont="1" applyFill="1" applyBorder="1" applyAlignment="1">
      <alignment horizontal="center" vertical="center" wrapText="1"/>
    </xf>
    <xf numFmtId="0" fontId="0" fillId="12" borderId="63" xfId="0" applyFill="1" applyBorder="1" applyAlignment="1">
      <alignment horizontal="center" vertical="center" wrapText="1"/>
    </xf>
    <xf numFmtId="0" fontId="4" fillId="12" borderId="0" xfId="6" applyFont="1" applyFill="1" applyBorder="1"/>
    <xf numFmtId="0" fontId="14" fillId="12" borderId="0" xfId="6" applyFont="1" applyFill="1" applyBorder="1"/>
    <xf numFmtId="0" fontId="5" fillId="12" borderId="38" xfId="0" applyFont="1" applyFill="1" applyBorder="1" applyAlignment="1">
      <alignment vertical="center"/>
    </xf>
    <xf numFmtId="0" fontId="6" fillId="12" borderId="45" xfId="0" applyFont="1" applyFill="1" applyBorder="1" applyAlignment="1">
      <alignment horizontal="right" vertical="center"/>
    </xf>
    <xf numFmtId="0" fontId="13" fillId="12" borderId="0" xfId="6" applyNumberFormat="1" applyFont="1" applyFill="1" applyBorder="1"/>
    <xf numFmtId="165" fontId="13" fillId="12" borderId="0" xfId="6" applyNumberFormat="1" applyFont="1" applyFill="1" applyBorder="1"/>
    <xf numFmtId="0" fontId="6" fillId="12" borderId="48" xfId="0" applyFont="1" applyFill="1" applyBorder="1" applyAlignment="1">
      <alignment horizontal="right" vertical="center"/>
    </xf>
    <xf numFmtId="0" fontId="6" fillId="12" borderId="8" xfId="0" applyFont="1" applyFill="1" applyBorder="1" applyAlignment="1">
      <alignment horizontal="right" vertical="center"/>
    </xf>
    <xf numFmtId="0" fontId="6" fillId="12" borderId="7" xfId="0" applyFont="1" applyFill="1" applyBorder="1" applyAlignment="1">
      <alignment horizontal="right" vertical="center"/>
    </xf>
    <xf numFmtId="0" fontId="6" fillId="12" borderId="23" xfId="0" applyFont="1" applyFill="1" applyBorder="1" applyAlignment="1">
      <alignment horizontal="right" vertical="center"/>
    </xf>
    <xf numFmtId="0" fontId="6" fillId="12" borderId="51" xfId="0" applyFont="1" applyFill="1" applyBorder="1" applyAlignment="1">
      <alignment horizontal="right" vertical="center"/>
    </xf>
    <xf numFmtId="0" fontId="6" fillId="12" borderId="22" xfId="0" applyFont="1" applyFill="1" applyBorder="1" applyAlignment="1">
      <alignment horizontal="right" vertical="center"/>
    </xf>
    <xf numFmtId="0" fontId="6" fillId="12" borderId="45" xfId="0" applyFont="1" applyFill="1" applyBorder="1" applyAlignment="1">
      <alignment horizontal="right" vertical="center" wrapText="1"/>
    </xf>
    <xf numFmtId="0" fontId="6" fillId="12" borderId="23" xfId="0" applyFont="1" applyFill="1" applyBorder="1" applyAlignment="1">
      <alignment horizontal="right" vertical="center" wrapText="1"/>
    </xf>
    <xf numFmtId="0" fontId="6" fillId="12" borderId="8" xfId="0" applyFont="1" applyFill="1" applyBorder="1" applyAlignment="1">
      <alignment horizontal="right" vertical="center" wrapText="1"/>
    </xf>
    <xf numFmtId="0" fontId="6" fillId="12" borderId="28" xfId="0" applyFont="1" applyFill="1" applyBorder="1" applyAlignment="1">
      <alignment horizontal="right" vertical="center"/>
    </xf>
    <xf numFmtId="0" fontId="6" fillId="12" borderId="6" xfId="0" applyFont="1" applyFill="1" applyBorder="1" applyAlignment="1">
      <alignment horizontal="right" vertical="center"/>
    </xf>
    <xf numFmtId="0" fontId="6" fillId="12" borderId="15" xfId="0" applyFont="1" applyFill="1" applyBorder="1" applyAlignment="1">
      <alignment horizontal="right" vertical="center"/>
    </xf>
    <xf numFmtId="0" fontId="6" fillId="12" borderId="12" xfId="0" applyFont="1" applyFill="1" applyBorder="1" applyAlignment="1">
      <alignment horizontal="right" vertical="center"/>
    </xf>
    <xf numFmtId="0" fontId="6" fillId="12" borderId="18" xfId="0" applyFont="1" applyFill="1" applyBorder="1" applyAlignment="1">
      <alignment horizontal="right" vertical="center"/>
    </xf>
    <xf numFmtId="0" fontId="6" fillId="12" borderId="26" xfId="0" applyFont="1" applyFill="1" applyBorder="1" applyAlignment="1">
      <alignment horizontal="right"/>
    </xf>
    <xf numFmtId="10" fontId="11" fillId="11" borderId="10" xfId="1" applyNumberFormat="1" applyFont="1" applyFill="1" applyBorder="1" applyAlignment="1" applyProtection="1">
      <alignment vertical="top"/>
    </xf>
    <xf numFmtId="165" fontId="8" fillId="4" borderId="30" xfId="1" applyNumberFormat="1" applyFont="1" applyFill="1" applyBorder="1" applyAlignment="1">
      <alignment vertical="center"/>
    </xf>
    <xf numFmtId="9" fontId="6" fillId="13" borderId="41" xfId="1" applyNumberFormat="1" applyFont="1" applyFill="1" applyBorder="1" applyAlignment="1">
      <alignment horizontal="right" indent="1"/>
    </xf>
    <xf numFmtId="9" fontId="13" fillId="0" borderId="0" xfId="6" applyNumberFormat="1" applyFont="1" applyBorder="1"/>
    <xf numFmtId="0" fontId="0" fillId="4" borderId="0" xfId="0" applyFill="1" applyBorder="1"/>
    <xf numFmtId="0" fontId="5" fillId="8" borderId="38" xfId="0" applyFont="1" applyFill="1" applyBorder="1" applyAlignment="1">
      <alignment horizontal="right"/>
    </xf>
    <xf numFmtId="0" fontId="18" fillId="12" borderId="10" xfId="6" applyFont="1" applyFill="1" applyBorder="1" applyAlignment="1">
      <alignment wrapText="1"/>
    </xf>
    <xf numFmtId="0" fontId="18" fillId="12" borderId="10" xfId="6" applyFont="1" applyFill="1" applyBorder="1" applyAlignment="1" applyProtection="1">
      <alignment horizontal="right"/>
      <protection locked="0"/>
    </xf>
    <xf numFmtId="164" fontId="17" fillId="12" borderId="10" xfId="6" applyNumberFormat="1" applyFont="1" applyFill="1" applyBorder="1" applyAlignment="1" applyProtection="1">
      <alignment horizontal="right"/>
    </xf>
    <xf numFmtId="0" fontId="13" fillId="12" borderId="20" xfId="6" applyFont="1" applyFill="1" applyBorder="1" applyAlignment="1" applyProtection="1">
      <alignment horizontal="right"/>
      <protection locked="0"/>
    </xf>
    <xf numFmtId="0" fontId="19" fillId="12" borderId="10" xfId="6" applyFont="1" applyFill="1" applyBorder="1" applyAlignment="1" applyProtection="1">
      <alignment horizontal="right"/>
      <protection locked="0"/>
    </xf>
    <xf numFmtId="0" fontId="18" fillId="12" borderId="20" xfId="6" applyFont="1" applyFill="1" applyBorder="1" applyAlignment="1" applyProtection="1">
      <alignment horizontal="right"/>
      <protection locked="0"/>
    </xf>
    <xf numFmtId="0" fontId="14" fillId="8" borderId="0" xfId="6" applyFont="1" applyFill="1" applyBorder="1" applyAlignment="1">
      <alignment horizontal="center" vertical="center"/>
    </xf>
    <xf numFmtId="0" fontId="17" fillId="12" borderId="10" xfId="6" applyFont="1" applyFill="1" applyBorder="1" applyAlignment="1">
      <alignment wrapText="1"/>
    </xf>
    <xf numFmtId="164" fontId="17" fillId="12" borderId="36" xfId="6" applyNumberFormat="1" applyFont="1" applyFill="1" applyBorder="1" applyAlignment="1">
      <alignment horizontal="right"/>
    </xf>
    <xf numFmtId="0" fontId="17" fillId="12" borderId="10" xfId="6" applyFont="1" applyFill="1" applyBorder="1" applyAlignment="1">
      <alignment horizontal="right"/>
    </xf>
    <xf numFmtId="164" fontId="17" fillId="12" borderId="20" xfId="6" applyNumberFormat="1" applyFont="1" applyFill="1" applyBorder="1" applyAlignment="1">
      <alignment horizontal="right"/>
    </xf>
    <xf numFmtId="0" fontId="20" fillId="12" borderId="0" xfId="6" applyFont="1" applyFill="1" applyBorder="1"/>
    <xf numFmtId="164" fontId="13" fillId="12" borderId="10" xfId="6" applyNumberFormat="1" applyFont="1" applyFill="1" applyBorder="1" applyAlignment="1">
      <alignment horizontal="center" vertical="center"/>
    </xf>
    <xf numFmtId="164" fontId="17" fillId="12" borderId="0" xfId="6" applyNumberFormat="1" applyFont="1" applyFill="1" applyBorder="1" applyAlignment="1">
      <alignment horizontal="right"/>
    </xf>
    <xf numFmtId="164" fontId="13" fillId="12" borderId="20" xfId="6" applyNumberFormat="1" applyFont="1" applyFill="1" applyBorder="1" applyAlignment="1">
      <alignment horizontal="right"/>
    </xf>
    <xf numFmtId="164" fontId="13" fillId="12" borderId="10" xfId="6" applyNumberFormat="1" applyFont="1" applyFill="1" applyBorder="1" applyAlignment="1">
      <alignment horizontal="center"/>
    </xf>
    <xf numFmtId="164" fontId="21" fillId="12" borderId="10" xfId="6" applyNumberFormat="1" applyFont="1" applyFill="1" applyBorder="1" applyAlignment="1">
      <alignment horizontal="right"/>
    </xf>
    <xf numFmtId="0" fontId="22" fillId="12" borderId="20" xfId="6" applyFont="1" applyFill="1" applyBorder="1" applyAlignment="1">
      <alignment horizontal="right"/>
    </xf>
    <xf numFmtId="0" fontId="22" fillId="12" borderId="10" xfId="6" applyFont="1" applyFill="1" applyBorder="1" applyAlignment="1">
      <alignment horizontal="right"/>
    </xf>
    <xf numFmtId="0" fontId="22" fillId="12" borderId="0" xfId="6" applyFont="1" applyFill="1" applyBorder="1"/>
    <xf numFmtId="2" fontId="17" fillId="12" borderId="10" xfId="6" applyNumberFormat="1" applyFont="1" applyFill="1" applyBorder="1" applyAlignment="1">
      <alignment wrapText="1"/>
    </xf>
    <xf numFmtId="2" fontId="16" fillId="12" borderId="10" xfId="6" applyNumberFormat="1" applyFont="1" applyFill="1" applyBorder="1" applyAlignment="1">
      <alignment horizontal="center"/>
    </xf>
    <xf numFmtId="2" fontId="21" fillId="12" borderId="36" xfId="6" applyNumberFormat="1" applyFont="1" applyFill="1" applyBorder="1" applyAlignment="1">
      <alignment horizontal="right"/>
    </xf>
    <xf numFmtId="2" fontId="21" fillId="12" borderId="10" xfId="6" applyNumberFormat="1" applyFont="1" applyFill="1" applyBorder="1" applyAlignment="1">
      <alignment horizontal="right"/>
    </xf>
    <xf numFmtId="2" fontId="22" fillId="12" borderId="10" xfId="6" applyNumberFormat="1" applyFont="1" applyFill="1" applyBorder="1" applyAlignment="1">
      <alignment horizontal="right"/>
    </xf>
    <xf numFmtId="2" fontId="21" fillId="12" borderId="0" xfId="6" applyNumberFormat="1" applyFont="1" applyFill="1" applyBorder="1"/>
    <xf numFmtId="0" fontId="2" fillId="10" borderId="0" xfId="6" applyFont="1" applyFill="1" applyBorder="1"/>
    <xf numFmtId="0" fontId="5" fillId="12" borderId="48" xfId="0" applyFont="1" applyFill="1" applyBorder="1" applyAlignment="1">
      <alignment vertical="center"/>
    </xf>
    <xf numFmtId="0" fontId="13" fillId="0" borderId="65" xfId="6" applyFont="1" applyBorder="1" applyAlignment="1">
      <alignment vertical="top" wrapText="1"/>
    </xf>
    <xf numFmtId="0" fontId="13" fillId="0" borderId="10" xfId="6" applyFont="1" applyBorder="1" applyAlignment="1">
      <alignment vertical="top" wrapText="1"/>
    </xf>
    <xf numFmtId="0" fontId="17" fillId="0" borderId="10" xfId="6" applyFont="1" applyFill="1" applyBorder="1" applyAlignment="1">
      <alignment vertical="top" wrapText="1"/>
    </xf>
    <xf numFmtId="0" fontId="16" fillId="8" borderId="10" xfId="5" applyFont="1" applyFill="1" applyBorder="1" applyAlignment="1" applyProtection="1">
      <alignment vertical="top"/>
    </xf>
    <xf numFmtId="0" fontId="16" fillId="8" borderId="10" xfId="5" applyFont="1" applyFill="1" applyBorder="1" applyAlignment="1">
      <alignment vertical="top"/>
    </xf>
    <xf numFmtId="165" fontId="25" fillId="9" borderId="9" xfId="5" applyNumberFormat="1" applyFont="1" applyFill="1" applyBorder="1" applyAlignment="1">
      <alignment vertical="top"/>
    </xf>
    <xf numFmtId="165" fontId="16" fillId="9" borderId="9" xfId="5" applyNumberFormat="1" applyFont="1" applyFill="1" applyBorder="1" applyAlignment="1">
      <alignment vertical="top"/>
    </xf>
    <xf numFmtId="0" fontId="17" fillId="0" borderId="64" xfId="3" applyFont="1" applyFill="1" applyBorder="1" applyAlignment="1">
      <alignment wrapText="1"/>
    </xf>
    <xf numFmtId="0" fontId="26" fillId="0" borderId="10" xfId="6" applyFont="1" applyBorder="1" applyAlignment="1">
      <alignment vertical="top" wrapText="1"/>
    </xf>
    <xf numFmtId="0" fontId="13" fillId="0" borderId="10" xfId="6" applyFont="1" applyFill="1" applyBorder="1" applyAlignment="1">
      <alignment vertical="top" wrapText="1"/>
    </xf>
    <xf numFmtId="0" fontId="13" fillId="0" borderId="64" xfId="6" applyFont="1" applyBorder="1" applyAlignment="1">
      <alignment wrapText="1"/>
    </xf>
    <xf numFmtId="0" fontId="17" fillId="0" borderId="64" xfId="6" applyFont="1" applyBorder="1" applyAlignment="1">
      <alignment wrapText="1"/>
    </xf>
    <xf numFmtId="0" fontId="23" fillId="0" borderId="10" xfId="6" applyFont="1" applyBorder="1" applyAlignment="1">
      <alignment vertical="top" wrapText="1"/>
    </xf>
    <xf numFmtId="0" fontId="27" fillId="0" borderId="10" xfId="6" applyFont="1" applyFill="1" applyBorder="1" applyAlignment="1">
      <alignment vertical="top" wrapText="1"/>
    </xf>
    <xf numFmtId="165" fontId="28" fillId="9" borderId="9" xfId="5" applyNumberFormat="1" applyFont="1" applyFill="1" applyBorder="1" applyAlignment="1">
      <alignment vertical="top"/>
    </xf>
    <xf numFmtId="165" fontId="22" fillId="9" borderId="9" xfId="5" applyNumberFormat="1" applyFont="1" applyFill="1" applyBorder="1" applyAlignment="1">
      <alignment vertical="top"/>
    </xf>
    <xf numFmtId="0" fontId="13" fillId="0" borderId="64" xfId="6" applyFont="1" applyBorder="1" applyAlignment="1">
      <alignment vertical="top" wrapText="1"/>
    </xf>
    <xf numFmtId="0" fontId="2" fillId="10" borderId="0" xfId="0" applyFont="1" applyFill="1"/>
    <xf numFmtId="0" fontId="6" fillId="0" borderId="67" xfId="0" applyFont="1" applyFill="1" applyBorder="1" applyAlignment="1">
      <alignment horizontal="right"/>
    </xf>
    <xf numFmtId="0" fontId="0" fillId="0" borderId="61" xfId="0" applyBorder="1"/>
    <xf numFmtId="0" fontId="0" fillId="14" borderId="0" xfId="0" applyFill="1"/>
    <xf numFmtId="0" fontId="2" fillId="15" borderId="0" xfId="0" applyFont="1" applyFill="1"/>
    <xf numFmtId="0" fontId="2" fillId="4" borderId="0" xfId="6" applyFont="1" applyFill="1" applyBorder="1"/>
    <xf numFmtId="0" fontId="24" fillId="4" borderId="0" xfId="6" applyFont="1" applyFill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30" fillId="0" borderId="0" xfId="0" applyFont="1"/>
    <xf numFmtId="0" fontId="31" fillId="10" borderId="0" xfId="0" applyFont="1" applyFill="1" applyAlignment="1">
      <alignment horizontal="center" vertical="center"/>
    </xf>
    <xf numFmtId="0" fontId="30" fillId="4" borderId="0" xfId="0" applyFont="1" applyFill="1"/>
    <xf numFmtId="165" fontId="6" fillId="8" borderId="40" xfId="1" applyNumberFormat="1" applyFont="1" applyFill="1" applyBorder="1" applyAlignment="1">
      <alignment horizontal="right" indent="1"/>
    </xf>
    <xf numFmtId="0" fontId="0" fillId="4" borderId="0" xfId="0" applyFill="1" applyBorder="1" applyAlignment="1">
      <alignment wrapText="1"/>
    </xf>
    <xf numFmtId="0" fontId="0" fillId="0" borderId="0" xfId="0" applyAlignment="1">
      <alignment horizontal="center" vertical="center"/>
    </xf>
    <xf numFmtId="2" fontId="2" fillId="10" borderId="39" xfId="6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wrapText="1"/>
    </xf>
    <xf numFmtId="0" fontId="0" fillId="10" borderId="29" xfId="0" applyFill="1" applyBorder="1" applyAlignment="1">
      <alignment vertical="center" wrapText="1"/>
    </xf>
    <xf numFmtId="0" fontId="0" fillId="4" borderId="0" xfId="0" applyFill="1"/>
    <xf numFmtId="0" fontId="36" fillId="0" borderId="46" xfId="6" applyFont="1" applyBorder="1" applyAlignment="1">
      <alignment vertical="top" wrapText="1"/>
    </xf>
    <xf numFmtId="0" fontId="36" fillId="0" borderId="36" xfId="6" applyFont="1" applyBorder="1" applyAlignment="1">
      <alignment vertical="top" wrapText="1"/>
    </xf>
    <xf numFmtId="0" fontId="36" fillId="0" borderId="16" xfId="6" applyFont="1" applyBorder="1" applyAlignment="1">
      <alignment vertical="top" wrapText="1"/>
    </xf>
    <xf numFmtId="0" fontId="36" fillId="0" borderId="10" xfId="6" applyFont="1" applyBorder="1" applyAlignment="1">
      <alignment vertical="top" wrapText="1"/>
    </xf>
    <xf numFmtId="0" fontId="36" fillId="0" borderId="16" xfId="6" applyFont="1" applyFill="1" applyBorder="1" applyAlignment="1">
      <alignment vertical="top" wrapText="1"/>
    </xf>
    <xf numFmtId="0" fontId="39" fillId="0" borderId="16" xfId="6" applyFont="1" applyBorder="1" applyAlignment="1">
      <alignment vertical="top" wrapText="1"/>
    </xf>
    <xf numFmtId="0" fontId="39" fillId="0" borderId="10" xfId="6" applyFont="1" applyBorder="1" applyAlignment="1">
      <alignment vertical="top" wrapText="1"/>
    </xf>
    <xf numFmtId="0" fontId="37" fillId="4" borderId="0" xfId="0" applyFont="1" applyFill="1" applyBorder="1" applyAlignment="1">
      <alignment horizontal="center"/>
    </xf>
    <xf numFmtId="0" fontId="33" fillId="4" borderId="0" xfId="6" applyFont="1" applyFill="1" applyBorder="1" applyAlignment="1">
      <alignment horizontal="center" vertical="center" wrapText="1"/>
    </xf>
    <xf numFmtId="0" fontId="38" fillId="4" borderId="0" xfId="6" applyFont="1" applyFill="1" applyBorder="1" applyAlignment="1">
      <alignment horizontal="center" vertical="center" wrapText="1"/>
    </xf>
    <xf numFmtId="0" fontId="29" fillId="4" borderId="0" xfId="6" applyFont="1" applyFill="1" applyBorder="1" applyAlignment="1">
      <alignment horizontal="center" vertical="center" wrapText="1"/>
    </xf>
    <xf numFmtId="0" fontId="6" fillId="0" borderId="51" xfId="7" applyFont="1" applyFill="1" applyBorder="1" applyAlignment="1">
      <alignment horizontal="right"/>
    </xf>
    <xf numFmtId="0" fontId="6" fillId="0" borderId="51" xfId="7" applyFont="1" applyFill="1" applyBorder="1" applyAlignment="1">
      <alignment horizontal="right" vertical="center"/>
    </xf>
    <xf numFmtId="0" fontId="34" fillId="10" borderId="27" xfId="7" applyFont="1" applyFill="1" applyBorder="1" applyAlignment="1">
      <alignment vertical="center" wrapText="1"/>
    </xf>
    <xf numFmtId="0" fontId="14" fillId="4" borderId="0" xfId="6" applyFont="1" applyFill="1" applyBorder="1" applyAlignment="1">
      <alignment vertical="center" wrapText="1"/>
    </xf>
    <xf numFmtId="0" fontId="5" fillId="8" borderId="28" xfId="7" applyFont="1" applyFill="1" applyBorder="1" applyAlignment="1">
      <alignment horizontal="right"/>
    </xf>
    <xf numFmtId="0" fontId="6" fillId="0" borderId="45" xfId="7" applyFont="1" applyFill="1" applyBorder="1" applyAlignment="1">
      <alignment horizontal="right"/>
    </xf>
    <xf numFmtId="0" fontId="6" fillId="0" borderId="45" xfId="7" applyFont="1" applyFill="1" applyBorder="1" applyAlignment="1">
      <alignment horizontal="right" vertical="center"/>
    </xf>
    <xf numFmtId="0" fontId="6" fillId="0" borderId="26" xfId="7" applyFont="1" applyFill="1" applyBorder="1" applyAlignment="1">
      <alignment horizontal="right"/>
    </xf>
    <xf numFmtId="0" fontId="6" fillId="0" borderId="15" xfId="7" applyFont="1" applyFill="1" applyBorder="1" applyAlignment="1">
      <alignment horizontal="right"/>
    </xf>
    <xf numFmtId="0" fontId="5" fillId="8" borderId="27" xfId="7" applyFont="1" applyFill="1" applyBorder="1" applyAlignment="1">
      <alignment horizontal="right"/>
    </xf>
    <xf numFmtId="0" fontId="6" fillId="0" borderId="24" xfId="7" applyFont="1" applyFill="1" applyBorder="1" applyAlignment="1">
      <alignment horizontal="right"/>
    </xf>
    <xf numFmtId="0" fontId="6" fillId="0" borderId="7" xfId="7" applyFont="1" applyFill="1" applyBorder="1" applyAlignment="1">
      <alignment horizontal="right"/>
    </xf>
    <xf numFmtId="165" fontId="6" fillId="0" borderId="37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6" fillId="0" borderId="35" xfId="1" applyNumberFormat="1" applyFont="1" applyFill="1" applyBorder="1" applyAlignment="1">
      <alignment horizontal="right" vertical="center"/>
    </xf>
    <xf numFmtId="0" fontId="6" fillId="0" borderId="45" xfId="7" applyFont="1" applyFill="1" applyBorder="1" applyAlignment="1">
      <alignment horizontal="left"/>
    </xf>
    <xf numFmtId="0" fontId="6" fillId="0" borderId="26" xfId="7" applyFont="1" applyFill="1" applyBorder="1" applyAlignment="1">
      <alignment horizontal="left"/>
    </xf>
    <xf numFmtId="0" fontId="6" fillId="0" borderId="7" xfId="0" applyFont="1" applyFill="1" applyBorder="1" applyAlignment="1">
      <alignment horizontal="right"/>
    </xf>
    <xf numFmtId="0" fontId="6" fillId="0" borderId="34" xfId="0" applyFont="1" applyFill="1" applyBorder="1" applyAlignment="1">
      <alignment horizontal="right"/>
    </xf>
    <xf numFmtId="0" fontId="0" fillId="4" borderId="29" xfId="0" applyFill="1" applyBorder="1" applyAlignment="1">
      <alignment vertical="center" wrapText="1"/>
    </xf>
    <xf numFmtId="0" fontId="0" fillId="4" borderId="62" xfId="0" applyFill="1" applyBorder="1"/>
    <xf numFmtId="0" fontId="5" fillId="4" borderId="27" xfId="0" applyFont="1" applyFill="1" applyBorder="1" applyAlignment="1">
      <alignment wrapText="1"/>
    </xf>
    <xf numFmtId="0" fontId="5" fillId="4" borderId="27" xfId="0" applyFont="1" applyFill="1" applyBorder="1" applyAlignment="1">
      <alignment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2" fillId="10" borderId="0" xfId="0" applyFont="1" applyFill="1" applyAlignment="1">
      <alignment horizontal="center" vertical="center"/>
    </xf>
    <xf numFmtId="0" fontId="36" fillId="0" borderId="67" xfId="6" applyFont="1" applyFill="1" applyBorder="1" applyAlignment="1">
      <alignment vertical="top" wrapText="1"/>
    </xf>
    <xf numFmtId="0" fontId="36" fillId="0" borderId="46" xfId="6" applyFont="1" applyFill="1" applyBorder="1" applyAlignment="1">
      <alignment vertical="top" wrapText="1"/>
    </xf>
    <xf numFmtId="0" fontId="36" fillId="0" borderId="36" xfId="6" applyFont="1" applyFill="1" applyBorder="1" applyAlignment="1">
      <alignment vertical="top" wrapText="1"/>
    </xf>
    <xf numFmtId="0" fontId="44" fillId="18" borderId="36" xfId="6" applyFont="1" applyFill="1" applyBorder="1" applyAlignment="1">
      <alignment horizontal="center" vertical="center" wrapText="1"/>
    </xf>
    <xf numFmtId="0" fontId="36" fillId="0" borderId="36" xfId="6" applyFont="1" applyBorder="1" applyAlignment="1">
      <alignment horizontal="center" vertical="center" wrapText="1"/>
    </xf>
    <xf numFmtId="0" fontId="36" fillId="0" borderId="10" xfId="6" applyFont="1" applyFill="1" applyBorder="1" applyAlignment="1">
      <alignment vertical="top" wrapText="1"/>
    </xf>
    <xf numFmtId="0" fontId="44" fillId="17" borderId="36" xfId="6" applyFont="1" applyFill="1" applyBorder="1" applyAlignment="1">
      <alignment horizontal="center" vertical="center" wrapText="1"/>
    </xf>
    <xf numFmtId="0" fontId="44" fillId="6" borderId="36" xfId="6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6" fontId="6" fillId="6" borderId="38" xfId="9" applyNumberFormat="1" applyFont="1" applyFill="1" applyBorder="1" applyAlignment="1">
      <alignment horizontal="right" indent="1"/>
    </xf>
    <xf numFmtId="166" fontId="6" fillId="8" borderId="39" xfId="9" applyNumberFormat="1" applyFont="1" applyFill="1" applyBorder="1" applyAlignment="1">
      <alignment horizontal="right" indent="1"/>
    </xf>
    <xf numFmtId="166" fontId="6" fillId="6" borderId="67" xfId="9" applyNumberFormat="1" applyFont="1" applyFill="1" applyBorder="1" applyAlignment="1">
      <alignment horizontal="right" vertical="center"/>
    </xf>
    <xf numFmtId="166" fontId="6" fillId="0" borderId="36" xfId="9" applyNumberFormat="1" applyFont="1" applyFill="1" applyBorder="1" applyAlignment="1">
      <alignment horizontal="right" vertical="center"/>
    </xf>
    <xf numFmtId="166" fontId="6" fillId="6" borderId="16" xfId="9" applyNumberFormat="1" applyFont="1" applyFill="1" applyBorder="1" applyAlignment="1">
      <alignment horizontal="right" vertical="center"/>
    </xf>
    <xf numFmtId="166" fontId="6" fillId="6" borderId="34" xfId="9" applyNumberFormat="1" applyFont="1" applyFill="1" applyBorder="1" applyAlignment="1">
      <alignment horizontal="right" vertical="center"/>
    </xf>
    <xf numFmtId="166" fontId="6" fillId="0" borderId="25" xfId="9" applyNumberFormat="1" applyFont="1" applyFill="1" applyBorder="1" applyAlignment="1">
      <alignment horizontal="right" vertical="center"/>
    </xf>
    <xf numFmtId="166" fontId="6" fillId="0" borderId="10" xfId="9" applyNumberFormat="1" applyFont="1" applyFill="1" applyBorder="1" applyAlignment="1">
      <alignment horizontal="right" vertical="center"/>
    </xf>
    <xf numFmtId="166" fontId="6" fillId="6" borderId="10" xfId="9" applyNumberFormat="1" applyFont="1" applyFill="1" applyBorder="1" applyAlignment="1">
      <alignment horizontal="right" vertical="center"/>
    </xf>
    <xf numFmtId="0" fontId="5" fillId="4" borderId="48" xfId="0" applyFont="1" applyFill="1" applyBorder="1" applyAlignment="1">
      <alignment wrapText="1"/>
    </xf>
    <xf numFmtId="0" fontId="4" fillId="2" borderId="0" xfId="0" applyFont="1" applyFill="1"/>
    <xf numFmtId="0" fontId="13" fillId="2" borderId="0" xfId="0" applyFont="1" applyFill="1"/>
    <xf numFmtId="0" fontId="5" fillId="2" borderId="27" xfId="0" applyFont="1" applyFill="1" applyBorder="1" applyAlignment="1">
      <alignment horizontal="right" vertical="center" wrapText="1"/>
    </xf>
    <xf numFmtId="0" fontId="6" fillId="0" borderId="36" xfId="1" applyNumberFormat="1" applyFont="1" applyFill="1" applyBorder="1" applyAlignment="1">
      <alignment horizontal="center"/>
    </xf>
    <xf numFmtId="165" fontId="6" fillId="0" borderId="13" xfId="1" applyNumberFormat="1" applyFont="1" applyFill="1" applyBorder="1" applyAlignment="1">
      <alignment horizontal="center"/>
    </xf>
    <xf numFmtId="165" fontId="6" fillId="0" borderId="36" xfId="1" applyNumberFormat="1" applyFont="1" applyFill="1" applyBorder="1" applyAlignment="1">
      <alignment horizontal="center"/>
    </xf>
    <xf numFmtId="165" fontId="6" fillId="0" borderId="10" xfId="1" applyNumberFormat="1" applyFont="1" applyFill="1" applyBorder="1" applyAlignment="1">
      <alignment horizontal="center"/>
    </xf>
    <xf numFmtId="0" fontId="6" fillId="0" borderId="10" xfId="1" applyNumberFormat="1" applyFont="1" applyFill="1" applyBorder="1" applyAlignment="1">
      <alignment horizontal="center"/>
    </xf>
    <xf numFmtId="0" fontId="0" fillId="4" borderId="0" xfId="0" applyNumberFormat="1" applyFill="1" applyBorder="1" applyAlignment="1">
      <alignment horizontal="center" wrapText="1"/>
    </xf>
    <xf numFmtId="0" fontId="0" fillId="4" borderId="31" xfId="0" applyNumberFormat="1" applyFill="1" applyBorder="1" applyAlignment="1">
      <alignment horizontal="center" wrapText="1"/>
    </xf>
    <xf numFmtId="0" fontId="0" fillId="4" borderId="29" xfId="0" applyNumberFormat="1" applyFill="1" applyBorder="1" applyAlignment="1">
      <alignment horizontal="center" vertical="center" wrapText="1"/>
    </xf>
    <xf numFmtId="0" fontId="0" fillId="4" borderId="42" xfId="0" applyNumberForma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/>
    </xf>
    <xf numFmtId="0" fontId="6" fillId="0" borderId="17" xfId="0" applyNumberFormat="1" applyFont="1" applyFill="1" applyBorder="1" applyAlignment="1">
      <alignment horizontal="center"/>
    </xf>
    <xf numFmtId="0" fontId="5" fillId="4" borderId="29" xfId="0" applyNumberFormat="1" applyFont="1" applyFill="1" applyBorder="1" applyAlignment="1">
      <alignment horizontal="center" vertical="center" wrapText="1"/>
    </xf>
    <xf numFmtId="0" fontId="5" fillId="4" borderId="42" xfId="0" applyNumberFormat="1" applyFont="1" applyFill="1" applyBorder="1" applyAlignment="1">
      <alignment horizontal="center" vertical="center" wrapText="1"/>
    </xf>
    <xf numFmtId="0" fontId="6" fillId="0" borderId="17" xfId="1" applyNumberFormat="1" applyFont="1" applyFill="1" applyBorder="1" applyAlignment="1">
      <alignment horizontal="center"/>
    </xf>
    <xf numFmtId="0" fontId="6" fillId="0" borderId="25" xfId="1" applyNumberFormat="1" applyFont="1" applyFill="1" applyBorder="1" applyAlignment="1">
      <alignment horizontal="center"/>
    </xf>
    <xf numFmtId="0" fontId="46" fillId="0" borderId="44" xfId="9" applyNumberFormat="1" applyFont="1" applyBorder="1" applyAlignment="1">
      <alignment horizontal="center" vertical="center"/>
    </xf>
    <xf numFmtId="0" fontId="46" fillId="0" borderId="13" xfId="9" applyNumberFormat="1" applyFont="1" applyBorder="1" applyAlignment="1">
      <alignment horizontal="center" vertical="center"/>
    </xf>
    <xf numFmtId="0" fontId="46" fillId="0" borderId="33" xfId="9" applyNumberFormat="1" applyFont="1" applyBorder="1" applyAlignment="1">
      <alignment horizontal="center" vertical="center"/>
    </xf>
    <xf numFmtId="0" fontId="46" fillId="0" borderId="4" xfId="9" applyNumberFormat="1" applyFont="1" applyBorder="1" applyAlignment="1">
      <alignment horizontal="center" vertical="center"/>
    </xf>
    <xf numFmtId="0" fontId="46" fillId="0" borderId="10" xfId="9" applyNumberFormat="1" applyFont="1" applyBorder="1" applyAlignment="1">
      <alignment horizontal="center" vertical="center"/>
    </xf>
    <xf numFmtId="0" fontId="46" fillId="0" borderId="17" xfId="9" applyNumberFormat="1" applyFont="1" applyBorder="1" applyAlignment="1">
      <alignment horizontal="center" vertical="center"/>
    </xf>
    <xf numFmtId="165" fontId="6" fillId="8" borderId="39" xfId="1" applyNumberFormat="1" applyFont="1" applyFill="1" applyBorder="1" applyAlignment="1">
      <alignment horizontal="center"/>
    </xf>
    <xf numFmtId="165" fontId="6" fillId="0" borderId="25" xfId="1" applyNumberFormat="1" applyFont="1" applyFill="1" applyBorder="1" applyAlignment="1">
      <alignment horizontal="center"/>
    </xf>
    <xf numFmtId="165" fontId="46" fillId="0" borderId="10" xfId="1" applyNumberFormat="1" applyFont="1" applyBorder="1" applyAlignment="1">
      <alignment horizontal="center" vertical="center"/>
    </xf>
    <xf numFmtId="165" fontId="45" fillId="0" borderId="73" xfId="5" applyNumberFormat="1" applyFont="1" applyFill="1" applyBorder="1" applyAlignment="1">
      <alignment horizontal="center" vertical="center"/>
    </xf>
    <xf numFmtId="0" fontId="46" fillId="0" borderId="51" xfId="0" applyFont="1" applyBorder="1" applyAlignment="1">
      <alignment horizontal="right" vertical="center" wrapText="1"/>
    </xf>
    <xf numFmtId="0" fontId="46" fillId="0" borderId="24" xfId="0" applyFont="1" applyBorder="1" applyAlignment="1">
      <alignment horizontal="right" vertical="center" wrapText="1"/>
    </xf>
    <xf numFmtId="0" fontId="46" fillId="0" borderId="50" xfId="0" applyFont="1" applyBorder="1" applyAlignment="1">
      <alignment horizontal="right" vertical="center" wrapText="1"/>
    </xf>
    <xf numFmtId="165" fontId="46" fillId="0" borderId="17" xfId="1" applyNumberFormat="1" applyFont="1" applyBorder="1" applyAlignment="1">
      <alignment horizontal="center" vertical="center"/>
    </xf>
    <xf numFmtId="165" fontId="46" fillId="0" borderId="35" xfId="1" applyNumberFormat="1" applyFont="1" applyBorder="1" applyAlignment="1">
      <alignment horizontal="center" vertical="center"/>
    </xf>
    <xf numFmtId="3" fontId="46" fillId="0" borderId="17" xfId="9" applyNumberFormat="1" applyFont="1" applyBorder="1" applyAlignment="1">
      <alignment horizontal="center" vertical="center"/>
    </xf>
    <xf numFmtId="165" fontId="46" fillId="0" borderId="25" xfId="1" applyNumberFormat="1" applyFont="1" applyBorder="1" applyAlignment="1">
      <alignment horizontal="center" vertical="center"/>
    </xf>
    <xf numFmtId="10" fontId="13" fillId="0" borderId="36" xfId="1" applyNumberFormat="1" applyFont="1" applyFill="1" applyBorder="1" applyAlignment="1">
      <alignment horizontal="right"/>
    </xf>
    <xf numFmtId="1" fontId="6" fillId="6" borderId="67" xfId="7" applyNumberFormat="1" applyFont="1" applyFill="1" applyBorder="1" applyAlignment="1">
      <alignment horizontal="center" vertical="center"/>
    </xf>
    <xf numFmtId="1" fontId="6" fillId="0" borderId="36" xfId="7" applyNumberFormat="1" applyFont="1" applyFill="1" applyBorder="1" applyAlignment="1">
      <alignment horizontal="center" vertical="center"/>
    </xf>
    <xf numFmtId="1" fontId="6" fillId="6" borderId="38" xfId="7" applyNumberFormat="1" applyFont="1" applyFill="1" applyBorder="1" applyAlignment="1">
      <alignment horizontal="center"/>
    </xf>
    <xf numFmtId="1" fontId="6" fillId="8" borderId="39" xfId="7" applyNumberFormat="1" applyFont="1" applyFill="1" applyBorder="1" applyAlignment="1">
      <alignment horizontal="center"/>
    </xf>
    <xf numFmtId="2" fontId="2" fillId="10" borderId="39" xfId="6" applyNumberFormat="1" applyFont="1" applyFill="1" applyBorder="1" applyAlignment="1">
      <alignment horizontal="center" vertical="center"/>
    </xf>
    <xf numFmtId="1" fontId="6" fillId="6" borderId="34" xfId="7" applyNumberFormat="1" applyFont="1" applyFill="1" applyBorder="1" applyAlignment="1">
      <alignment horizontal="center" vertical="center"/>
    </xf>
    <xf numFmtId="1" fontId="6" fillId="0" borderId="25" xfId="7" applyNumberFormat="1" applyFont="1" applyFill="1" applyBorder="1" applyAlignment="1">
      <alignment horizontal="center" vertical="center"/>
    </xf>
    <xf numFmtId="1" fontId="6" fillId="6" borderId="16" xfId="7" applyNumberFormat="1" applyFont="1" applyFill="1" applyBorder="1" applyAlignment="1">
      <alignment horizontal="center" vertical="center"/>
    </xf>
    <xf numFmtId="0" fontId="36" fillId="6" borderId="20" xfId="6" applyFont="1" applyFill="1" applyBorder="1" applyAlignment="1">
      <alignment horizontal="center"/>
    </xf>
    <xf numFmtId="0" fontId="36" fillId="6" borderId="10" xfId="6" applyFont="1" applyFill="1" applyBorder="1" applyAlignment="1">
      <alignment horizontal="center"/>
    </xf>
    <xf numFmtId="165" fontId="6" fillId="0" borderId="37" xfId="1" applyNumberFormat="1" applyFont="1" applyFill="1" applyBorder="1" applyAlignment="1">
      <alignment horizontal="center" vertical="center"/>
    </xf>
    <xf numFmtId="165" fontId="6" fillId="8" borderId="40" xfId="1" applyNumberFormat="1" applyFont="1" applyFill="1" applyBorder="1" applyAlignment="1">
      <alignment horizontal="center"/>
    </xf>
    <xf numFmtId="165" fontId="6" fillId="0" borderId="17" xfId="1" applyNumberFormat="1" applyFont="1" applyFill="1" applyBorder="1" applyAlignment="1">
      <alignment horizontal="center" vertical="center"/>
    </xf>
    <xf numFmtId="165" fontId="6" fillId="0" borderId="35" xfId="1" applyNumberFormat="1" applyFont="1" applyFill="1" applyBorder="1" applyAlignment="1">
      <alignment horizontal="center" vertical="center"/>
    </xf>
    <xf numFmtId="165" fontId="45" fillId="0" borderId="17" xfId="5" applyNumberFormat="1" applyFont="1" applyFill="1" applyBorder="1" applyAlignment="1">
      <alignment horizontal="center" vertical="center"/>
    </xf>
    <xf numFmtId="165" fontId="45" fillId="0" borderId="72" xfId="5" applyNumberFormat="1" applyFont="1" applyFill="1" applyBorder="1" applyAlignment="1">
      <alignment horizontal="center" vertical="center"/>
    </xf>
    <xf numFmtId="165" fontId="6" fillId="0" borderId="17" xfId="1" applyNumberFormat="1" applyFont="1" applyFill="1" applyBorder="1" applyAlignment="1">
      <alignment horizontal="center"/>
    </xf>
    <xf numFmtId="2" fontId="6" fillId="0" borderId="17" xfId="1" applyNumberFormat="1" applyFont="1" applyFill="1" applyBorder="1" applyAlignment="1">
      <alignment horizontal="center"/>
    </xf>
    <xf numFmtId="2" fontId="6" fillId="0" borderId="10" xfId="1" applyNumberFormat="1" applyFont="1" applyFill="1" applyBorder="1" applyAlignment="1">
      <alignment horizontal="center"/>
    </xf>
    <xf numFmtId="165" fontId="6" fillId="0" borderId="37" xfId="1" applyNumberFormat="1" applyFont="1" applyFill="1" applyBorder="1" applyAlignment="1">
      <alignment horizontal="center"/>
    </xf>
    <xf numFmtId="165" fontId="6" fillId="0" borderId="35" xfId="1" applyNumberFormat="1" applyFont="1" applyFill="1" applyBorder="1" applyAlignment="1">
      <alignment horizontal="center"/>
    </xf>
    <xf numFmtId="165" fontId="46" fillId="0" borderId="4" xfId="1" applyNumberFormat="1" applyFont="1" applyBorder="1" applyAlignment="1">
      <alignment horizontal="center" vertical="center"/>
    </xf>
    <xf numFmtId="165" fontId="46" fillId="0" borderId="47" xfId="1" applyNumberFormat="1" applyFont="1" applyBorder="1" applyAlignment="1">
      <alignment horizontal="center" vertical="center"/>
    </xf>
    <xf numFmtId="166" fontId="6" fillId="6" borderId="38" xfId="9" applyNumberFormat="1" applyFont="1" applyFill="1" applyBorder="1" applyAlignment="1">
      <alignment horizontal="center"/>
    </xf>
    <xf numFmtId="166" fontId="6" fillId="8" borderId="39" xfId="9" applyNumberFormat="1" applyFont="1" applyFill="1" applyBorder="1" applyAlignment="1">
      <alignment horizontal="center"/>
    </xf>
    <xf numFmtId="166" fontId="6" fillId="6" borderId="67" xfId="9" applyNumberFormat="1" applyFont="1" applyFill="1" applyBorder="1" applyAlignment="1">
      <alignment horizontal="center" vertical="center"/>
    </xf>
    <xf numFmtId="166" fontId="6" fillId="0" borderId="36" xfId="9" applyNumberFormat="1" applyFont="1" applyFill="1" applyBorder="1" applyAlignment="1">
      <alignment horizontal="center" vertical="center"/>
    </xf>
    <xf numFmtId="166" fontId="6" fillId="6" borderId="16" xfId="9" applyNumberFormat="1" applyFont="1" applyFill="1" applyBorder="1" applyAlignment="1">
      <alignment horizontal="center" vertical="center"/>
    </xf>
    <xf numFmtId="166" fontId="6" fillId="6" borderId="34" xfId="9" applyNumberFormat="1" applyFont="1" applyFill="1" applyBorder="1" applyAlignment="1">
      <alignment horizontal="center" vertical="center"/>
    </xf>
    <xf numFmtId="166" fontId="6" fillId="0" borderId="10" xfId="9" applyNumberFormat="1" applyFont="1" applyFill="1" applyBorder="1" applyAlignment="1">
      <alignment horizontal="center" vertical="center"/>
    </xf>
    <xf numFmtId="166" fontId="6" fillId="6" borderId="10" xfId="9" applyNumberFormat="1" applyFont="1" applyFill="1" applyBorder="1" applyAlignment="1">
      <alignment horizontal="center" vertical="center"/>
    </xf>
    <xf numFmtId="166" fontId="6" fillId="0" borderId="25" xfId="9" applyNumberFormat="1" applyFont="1" applyFill="1" applyBorder="1" applyAlignment="1">
      <alignment horizontal="center" vertical="center"/>
    </xf>
    <xf numFmtId="165" fontId="45" fillId="0" borderId="10" xfId="5" applyNumberFormat="1" applyFont="1" applyFill="1" applyBorder="1" applyAlignment="1">
      <alignment horizontal="center" vertical="center"/>
    </xf>
    <xf numFmtId="165" fontId="45" fillId="0" borderId="36" xfId="5" applyNumberFormat="1" applyFont="1" applyFill="1" applyBorder="1" applyAlignment="1">
      <alignment horizontal="center" vertical="center"/>
    </xf>
    <xf numFmtId="165" fontId="6" fillId="0" borderId="46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0" borderId="5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0" fillId="0" borderId="0" xfId="0" applyFont="1" applyFill="1" applyAlignment="1">
      <alignment horizontal="center"/>
    </xf>
    <xf numFmtId="10" fontId="35" fillId="0" borderId="0" xfId="1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0" xfId="0" applyFont="1" applyFill="1" applyAlignment="1">
      <alignment horizontal="center"/>
    </xf>
    <xf numFmtId="0" fontId="35" fillId="0" borderId="6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6" fillId="3" borderId="51" xfId="9" applyNumberFormat="1" applyFont="1" applyFill="1" applyBorder="1" applyAlignment="1">
      <alignment horizontal="center"/>
    </xf>
    <xf numFmtId="165" fontId="6" fillId="3" borderId="51" xfId="1" applyNumberFormat="1" applyFont="1" applyFill="1" applyBorder="1" applyAlignment="1">
      <alignment horizontal="center"/>
    </xf>
    <xf numFmtId="165" fontId="6" fillId="3" borderId="24" xfId="1" applyNumberFormat="1" applyFont="1" applyFill="1" applyBorder="1" applyAlignment="1">
      <alignment horizontal="center"/>
    </xf>
    <xf numFmtId="165" fontId="6" fillId="8" borderId="41" xfId="1" applyNumberFormat="1" applyFont="1" applyFill="1" applyBorder="1" applyAlignment="1">
      <alignment horizontal="center"/>
    </xf>
    <xf numFmtId="165" fontId="6" fillId="0" borderId="4" xfId="1" applyNumberFormat="1" applyFont="1" applyFill="1" applyBorder="1" applyAlignment="1">
      <alignment horizontal="center"/>
    </xf>
    <xf numFmtId="2" fontId="6" fillId="0" borderId="4" xfId="1" applyNumberFormat="1" applyFont="1" applyFill="1" applyBorder="1" applyAlignment="1">
      <alignment horizontal="center"/>
    </xf>
    <xf numFmtId="165" fontId="6" fillId="0" borderId="44" xfId="1" applyNumberFormat="1" applyFont="1" applyFill="1" applyBorder="1" applyAlignment="1">
      <alignment horizontal="center"/>
    </xf>
    <xf numFmtId="165" fontId="6" fillId="0" borderId="47" xfId="1" applyNumberFormat="1" applyFont="1" applyFill="1" applyBorder="1" applyAlignment="1">
      <alignment horizontal="center"/>
    </xf>
    <xf numFmtId="0" fontId="0" fillId="0" borderId="54" xfId="0" applyBorder="1"/>
    <xf numFmtId="0" fontId="0" fillId="4" borderId="55" xfId="0" applyFill="1" applyBorder="1" applyAlignment="1">
      <alignment wrapText="1"/>
    </xf>
    <xf numFmtId="165" fontId="6" fillId="3" borderId="25" xfId="1" applyNumberFormat="1" applyFont="1" applyFill="1" applyBorder="1" applyAlignment="1">
      <alignment horizontal="center"/>
    </xf>
    <xf numFmtId="0" fontId="0" fillId="4" borderId="54" xfId="0" applyFill="1" applyBorder="1" applyAlignment="1">
      <alignment wrapText="1"/>
    </xf>
    <xf numFmtId="0" fontId="0" fillId="4" borderId="39" xfId="0" applyFill="1" applyBorder="1" applyAlignment="1">
      <alignment vertical="center" wrapText="1"/>
    </xf>
    <xf numFmtId="165" fontId="5" fillId="8" borderId="27" xfId="1" applyNumberFormat="1" applyFont="1" applyFill="1" applyBorder="1" applyAlignment="1">
      <alignment horizontal="center"/>
    </xf>
    <xf numFmtId="165" fontId="5" fillId="8" borderId="39" xfId="1" applyNumberFormat="1" applyFont="1" applyFill="1" applyBorder="1" applyAlignment="1">
      <alignment horizontal="center"/>
    </xf>
    <xf numFmtId="1" fontId="6" fillId="3" borderId="36" xfId="9" applyNumberFormat="1" applyFont="1" applyFill="1" applyBorder="1" applyAlignment="1">
      <alignment horizontal="center"/>
    </xf>
    <xf numFmtId="165" fontId="6" fillId="0" borderId="52" xfId="1" applyNumberFormat="1" applyFont="1" applyFill="1" applyBorder="1" applyAlignment="1">
      <alignment horizontal="center"/>
    </xf>
    <xf numFmtId="165" fontId="6" fillId="0" borderId="78" xfId="1" applyNumberFormat="1" applyFont="1" applyFill="1" applyBorder="1" applyAlignment="1">
      <alignment horizontal="center"/>
    </xf>
    <xf numFmtId="165" fontId="6" fillId="8" borderId="10" xfId="1" applyNumberFormat="1" applyFont="1" applyFill="1" applyBorder="1" applyAlignment="1">
      <alignment horizontal="center"/>
    </xf>
    <xf numFmtId="0" fontId="6" fillId="0" borderId="51" xfId="7" applyFont="1" applyFill="1" applyBorder="1" applyAlignment="1">
      <alignment horizontal="left"/>
    </xf>
    <xf numFmtId="0" fontId="6" fillId="0" borderId="24" xfId="7" applyFont="1" applyFill="1" applyBorder="1" applyAlignment="1">
      <alignment horizontal="left"/>
    </xf>
    <xf numFmtId="165" fontId="5" fillId="8" borderId="40" xfId="0" applyNumberFormat="1" applyFont="1" applyFill="1" applyBorder="1" applyAlignment="1">
      <alignment horizontal="center"/>
    </xf>
    <xf numFmtId="165" fontId="45" fillId="8" borderId="42" xfId="5" applyNumberFormat="1" applyFont="1" applyFill="1" applyBorder="1" applyAlignment="1">
      <alignment horizontal="center" vertical="center"/>
    </xf>
    <xf numFmtId="167" fontId="6" fillId="6" borderId="16" xfId="9" applyNumberFormat="1" applyFont="1" applyFill="1" applyBorder="1" applyAlignment="1">
      <alignment horizontal="right" vertical="center"/>
    </xf>
    <xf numFmtId="0" fontId="49" fillId="0" borderId="77" xfId="0" applyFont="1" applyBorder="1" applyAlignment="1">
      <alignment horizontal="center" vertical="center" wrapText="1"/>
    </xf>
    <xf numFmtId="0" fontId="49" fillId="0" borderId="54" xfId="0" applyFont="1" applyBorder="1" applyAlignment="1">
      <alignment horizontal="center" vertical="center" wrapText="1"/>
    </xf>
    <xf numFmtId="0" fontId="50" fillId="0" borderId="49" xfId="0" applyFont="1" applyBorder="1" applyAlignment="1">
      <alignment horizontal="center" vertical="center" wrapText="1"/>
    </xf>
    <xf numFmtId="0" fontId="50" fillId="0" borderId="55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52" fillId="0" borderId="28" xfId="0" applyFont="1" applyBorder="1"/>
    <xf numFmtId="165" fontId="53" fillId="16" borderId="15" xfId="1" applyNumberFormat="1" applyFont="1" applyFill="1" applyBorder="1" applyAlignment="1">
      <alignment horizontal="center" vertical="center" wrapText="1"/>
    </xf>
    <xf numFmtId="165" fontId="53" fillId="17" borderId="6" xfId="1" applyNumberFormat="1" applyFont="1" applyFill="1" applyBorder="1" applyAlignment="1">
      <alignment horizontal="center" vertical="center" wrapText="1"/>
    </xf>
    <xf numFmtId="0" fontId="54" fillId="10" borderId="15" xfId="0" applyFont="1" applyFill="1" applyBorder="1" applyAlignment="1">
      <alignment vertical="center" wrapText="1"/>
    </xf>
    <xf numFmtId="0" fontId="54" fillId="10" borderId="15" xfId="0" applyFont="1" applyFill="1" applyBorder="1" applyAlignment="1">
      <alignment horizontal="center" wrapText="1"/>
    </xf>
    <xf numFmtId="0" fontId="54" fillId="10" borderId="15" xfId="0" applyFont="1" applyFill="1" applyBorder="1" applyAlignment="1">
      <alignment horizontal="center" vertical="center" wrapText="1"/>
    </xf>
    <xf numFmtId="165" fontId="56" fillId="0" borderId="26" xfId="1" applyNumberFormat="1" applyFont="1" applyFill="1" applyBorder="1" applyAlignment="1">
      <alignment horizontal="center" vertical="center"/>
    </xf>
    <xf numFmtId="0" fontId="52" fillId="0" borderId="0" xfId="0" applyFont="1"/>
    <xf numFmtId="0" fontId="57" fillId="4" borderId="0" xfId="6" applyFont="1" applyFill="1" applyBorder="1" applyAlignment="1">
      <alignment horizontal="center" vertical="center" wrapText="1"/>
    </xf>
    <xf numFmtId="0" fontId="58" fillId="0" borderId="68" xfId="6" applyFont="1" applyFill="1" applyBorder="1" applyAlignment="1">
      <alignment vertical="center" wrapText="1"/>
    </xf>
    <xf numFmtId="0" fontId="59" fillId="4" borderId="0" xfId="6" applyFont="1" applyFill="1" applyBorder="1"/>
    <xf numFmtId="0" fontId="55" fillId="6" borderId="15" xfId="6" applyFont="1" applyFill="1" applyBorder="1" applyAlignment="1">
      <alignment vertical="center" wrapText="1"/>
    </xf>
    <xf numFmtId="0" fontId="55" fillId="0" borderId="6" xfId="6" applyFont="1" applyFill="1" applyBorder="1" applyAlignment="1">
      <alignment vertical="center" wrapText="1"/>
    </xf>
    <xf numFmtId="0" fontId="60" fillId="10" borderId="27" xfId="0" applyFont="1" applyFill="1" applyBorder="1" applyAlignment="1">
      <alignment horizontal="left" vertical="center" wrapText="1"/>
    </xf>
    <xf numFmtId="0" fontId="52" fillId="10" borderId="29" xfId="0" applyFont="1" applyFill="1" applyBorder="1" applyAlignment="1">
      <alignment vertical="center" wrapText="1"/>
    </xf>
    <xf numFmtId="0" fontId="61" fillId="4" borderId="48" xfId="6" applyFont="1" applyFill="1" applyBorder="1" applyAlignment="1">
      <alignment vertical="center" wrapText="1"/>
    </xf>
    <xf numFmtId="0" fontId="52" fillId="4" borderId="0" xfId="0" applyFont="1" applyFill="1" applyBorder="1" applyAlignment="1">
      <alignment wrapText="1"/>
    </xf>
    <xf numFmtId="0" fontId="52" fillId="4" borderId="48" xfId="0" applyFont="1" applyFill="1" applyBorder="1"/>
    <xf numFmtId="0" fontId="52" fillId="4" borderId="0" xfId="0" applyFont="1" applyFill="1" applyBorder="1"/>
    <xf numFmtId="0" fontId="62" fillId="0" borderId="18" xfId="6" applyFont="1" applyBorder="1" applyAlignment="1"/>
    <xf numFmtId="1" fontId="62" fillId="0" borderId="17" xfId="6" applyNumberFormat="1" applyFont="1" applyFill="1" applyBorder="1" applyAlignment="1">
      <alignment horizontal="center"/>
    </xf>
    <xf numFmtId="166" fontId="62" fillId="6" borderId="17" xfId="9" applyNumberFormat="1" applyFont="1" applyFill="1" applyBorder="1" applyAlignment="1">
      <alignment horizontal="center"/>
    </xf>
    <xf numFmtId="1" fontId="52" fillId="6" borderId="53" xfId="0" applyNumberFormat="1" applyFont="1" applyFill="1" applyBorder="1" applyAlignment="1">
      <alignment horizontal="center" vertical="center" wrapText="1"/>
    </xf>
    <xf numFmtId="10" fontId="62" fillId="0" borderId="17" xfId="1" applyNumberFormat="1" applyFont="1" applyFill="1" applyBorder="1" applyAlignment="1">
      <alignment horizontal="center"/>
    </xf>
    <xf numFmtId="0" fontId="62" fillId="0" borderId="34" xfId="6" applyFont="1" applyBorder="1" applyAlignment="1"/>
    <xf numFmtId="165" fontId="52" fillId="0" borderId="75" xfId="1" applyNumberFormat="1" applyFont="1" applyFill="1" applyBorder="1" applyAlignment="1">
      <alignment horizontal="center" vertical="center"/>
    </xf>
    <xf numFmtId="0" fontId="61" fillId="4" borderId="66" xfId="6" applyFont="1" applyFill="1" applyBorder="1" applyAlignment="1">
      <alignment vertical="center" wrapText="1"/>
    </xf>
    <xf numFmtId="0" fontId="52" fillId="4" borderId="30" xfId="0" applyFont="1" applyFill="1" applyBorder="1" applyAlignment="1">
      <alignment wrapText="1"/>
    </xf>
    <xf numFmtId="0" fontId="59" fillId="10" borderId="27" xfId="6" applyFont="1" applyFill="1" applyBorder="1" applyAlignment="1">
      <alignment wrapText="1"/>
    </xf>
    <xf numFmtId="2" fontId="59" fillId="10" borderId="39" xfId="6" applyNumberFormat="1" applyFont="1" applyFill="1" applyBorder="1" applyAlignment="1">
      <alignment horizontal="center" vertical="center"/>
    </xf>
    <xf numFmtId="2" fontId="59" fillId="10" borderId="41" xfId="6" applyNumberFormat="1" applyFont="1" applyFill="1" applyBorder="1" applyAlignment="1">
      <alignment horizontal="center" vertical="center"/>
    </xf>
    <xf numFmtId="2" fontId="59" fillId="10" borderId="40" xfId="6" applyNumberFormat="1" applyFont="1" applyFill="1" applyBorder="1" applyAlignment="1">
      <alignment horizontal="center" vertical="center"/>
    </xf>
    <xf numFmtId="0" fontId="62" fillId="0" borderId="67" xfId="6" applyFont="1" applyFill="1" applyBorder="1" applyAlignment="1">
      <alignment wrapText="1"/>
    </xf>
    <xf numFmtId="1" fontId="62" fillId="2" borderId="36" xfId="6" applyNumberFormat="1" applyFont="1" applyFill="1" applyBorder="1" applyAlignment="1">
      <alignment horizontal="center"/>
    </xf>
    <xf numFmtId="1" fontId="62" fillId="6" borderId="33" xfId="6" applyNumberFormat="1" applyFont="1" applyFill="1" applyBorder="1" applyAlignment="1">
      <alignment horizontal="center"/>
    </xf>
    <xf numFmtId="10" fontId="62" fillId="0" borderId="46" xfId="1" applyNumberFormat="1" applyFont="1" applyFill="1" applyBorder="1" applyAlignment="1">
      <alignment horizontal="center"/>
    </xf>
    <xf numFmtId="10" fontId="62" fillId="0" borderId="37" xfId="1" applyNumberFormat="1" applyFont="1" applyFill="1" applyBorder="1" applyAlignment="1">
      <alignment horizontal="center"/>
    </xf>
    <xf numFmtId="0" fontId="62" fillId="0" borderId="16" xfId="6" applyFont="1" applyFill="1" applyBorder="1" applyAlignment="1">
      <alignment wrapText="1"/>
    </xf>
    <xf numFmtId="1" fontId="62" fillId="6" borderId="17" xfId="6" applyNumberFormat="1" applyFont="1" applyFill="1" applyBorder="1" applyAlignment="1">
      <alignment horizontal="center"/>
    </xf>
    <xf numFmtId="1" fontId="62" fillId="6" borderId="10" xfId="1" applyNumberFormat="1" applyFont="1" applyFill="1" applyBorder="1" applyAlignment="1">
      <alignment horizontal="center"/>
    </xf>
    <xf numFmtId="1" fontId="62" fillId="6" borderId="53" xfId="6" applyNumberFormat="1" applyFont="1" applyFill="1" applyBorder="1" applyAlignment="1">
      <alignment horizontal="center"/>
    </xf>
    <xf numFmtId="0" fontId="62" fillId="0" borderId="34" xfId="6" applyFont="1" applyFill="1" applyBorder="1" applyAlignment="1">
      <alignment wrapText="1"/>
    </xf>
    <xf numFmtId="1" fontId="62" fillId="2" borderId="25" xfId="6" applyNumberFormat="1" applyFont="1" applyFill="1" applyBorder="1" applyAlignment="1">
      <alignment horizontal="center"/>
    </xf>
    <xf numFmtId="1" fontId="62" fillId="6" borderId="35" xfId="6" applyNumberFormat="1" applyFont="1" applyFill="1" applyBorder="1" applyAlignment="1">
      <alignment horizontal="center"/>
    </xf>
    <xf numFmtId="10" fontId="62" fillId="0" borderId="47" xfId="1" applyNumberFormat="1" applyFont="1" applyFill="1" applyBorder="1" applyAlignment="1">
      <alignment horizontal="center"/>
    </xf>
    <xf numFmtId="10" fontId="62" fillId="0" borderId="35" xfId="1" applyNumberFormat="1" applyFont="1" applyFill="1" applyBorder="1" applyAlignment="1">
      <alignment horizontal="center"/>
    </xf>
    <xf numFmtId="0" fontId="61" fillId="4" borderId="7" xfId="6" applyFont="1" applyFill="1" applyBorder="1" applyAlignment="1">
      <alignment horizontal="left" vertical="center" wrapText="1"/>
    </xf>
    <xf numFmtId="2" fontId="59" fillId="10" borderId="38" xfId="6" applyNumberFormat="1" applyFont="1" applyFill="1" applyBorder="1" applyAlignment="1">
      <alignment horizontal="center" vertical="center"/>
    </xf>
    <xf numFmtId="1" fontId="62" fillId="6" borderId="36" xfId="6" applyNumberFormat="1" applyFont="1" applyFill="1" applyBorder="1" applyAlignment="1">
      <alignment horizontal="center"/>
    </xf>
    <xf numFmtId="10" fontId="62" fillId="0" borderId="36" xfId="1" applyNumberFormat="1" applyFont="1" applyFill="1" applyBorder="1" applyAlignment="1">
      <alignment horizontal="center"/>
    </xf>
    <xf numFmtId="1" fontId="62" fillId="6" borderId="10" xfId="6" applyNumberFormat="1" applyFont="1" applyFill="1" applyBorder="1" applyAlignment="1">
      <alignment horizontal="center"/>
    </xf>
    <xf numFmtId="1" fontId="62" fillId="6" borderId="25" xfId="6" applyNumberFormat="1" applyFont="1" applyFill="1" applyBorder="1" applyAlignment="1">
      <alignment horizontal="center"/>
    </xf>
    <xf numFmtId="1" fontId="59" fillId="10" borderId="41" xfId="6" applyNumberFormat="1" applyFont="1" applyFill="1" applyBorder="1" applyAlignment="1">
      <alignment horizontal="center" vertical="center"/>
    </xf>
    <xf numFmtId="1" fontId="59" fillId="10" borderId="39" xfId="6" applyNumberFormat="1" applyFont="1" applyFill="1" applyBorder="1" applyAlignment="1">
      <alignment horizontal="center" vertical="center"/>
    </xf>
    <xf numFmtId="10" fontId="62" fillId="0" borderId="25" xfId="1" applyNumberFormat="1" applyFont="1" applyFill="1" applyBorder="1" applyAlignment="1">
      <alignment horizontal="center"/>
    </xf>
    <xf numFmtId="0" fontId="61" fillId="4" borderId="0" xfId="6" applyFont="1" applyFill="1" applyBorder="1" applyAlignment="1">
      <alignment vertical="center" wrapText="1"/>
    </xf>
    <xf numFmtId="0" fontId="59" fillId="10" borderId="27" xfId="6" applyFont="1" applyFill="1" applyBorder="1" applyAlignment="1">
      <alignment horizontal="left" vertical="center" wrapText="1"/>
    </xf>
    <xf numFmtId="166" fontId="52" fillId="4" borderId="30" xfId="9" applyNumberFormat="1" applyFont="1" applyFill="1" applyBorder="1" applyAlignment="1">
      <alignment wrapText="1"/>
    </xf>
    <xf numFmtId="166" fontId="52" fillId="4" borderId="0" xfId="9" applyNumberFormat="1" applyFont="1" applyFill="1" applyBorder="1"/>
    <xf numFmtId="0" fontId="52" fillId="4" borderId="62" xfId="0" applyFont="1" applyFill="1" applyBorder="1"/>
    <xf numFmtId="2" fontId="59" fillId="10" borderId="38" xfId="6" applyNumberFormat="1" applyFont="1" applyFill="1" applyBorder="1" applyAlignment="1">
      <alignment horizontal="left" vertical="center"/>
    </xf>
    <xf numFmtId="0" fontId="61" fillId="4" borderId="0" xfId="6" applyFont="1" applyFill="1" applyBorder="1" applyAlignment="1">
      <alignment horizontal="center" vertical="center" wrapText="1"/>
    </xf>
    <xf numFmtId="0" fontId="52" fillId="4" borderId="0" xfId="0" applyFont="1" applyFill="1" applyBorder="1" applyAlignment="1">
      <alignment horizontal="center"/>
    </xf>
    <xf numFmtId="2" fontId="59" fillId="10" borderId="38" xfId="6" applyNumberFormat="1" applyFont="1" applyFill="1" applyBorder="1" applyAlignment="1">
      <alignment horizontal="left" vertical="center" wrapText="1"/>
    </xf>
    <xf numFmtId="0" fontId="63" fillId="10" borderId="29" xfId="7" applyFont="1" applyFill="1" applyBorder="1" applyAlignment="1">
      <alignment wrapText="1"/>
    </xf>
    <xf numFmtId="166" fontId="62" fillId="6" borderId="36" xfId="9" applyNumberFormat="1" applyFont="1" applyFill="1" applyBorder="1" applyAlignment="1">
      <alignment horizontal="right"/>
    </xf>
    <xf numFmtId="10" fontId="62" fillId="0" borderId="36" xfId="1" applyNumberFormat="1" applyFont="1" applyFill="1" applyBorder="1" applyAlignment="1">
      <alignment horizontal="right"/>
    </xf>
    <xf numFmtId="166" fontId="62" fillId="6" borderId="10" xfId="9" applyNumberFormat="1" applyFont="1" applyFill="1" applyBorder="1" applyAlignment="1">
      <alignment horizontal="right"/>
    </xf>
    <xf numFmtId="166" fontId="62" fillId="6" borderId="25" xfId="9" applyNumberFormat="1" applyFont="1" applyFill="1" applyBorder="1" applyAlignment="1">
      <alignment horizontal="right"/>
    </xf>
    <xf numFmtId="1" fontId="62" fillId="6" borderId="10" xfId="9" applyNumberFormat="1" applyFont="1" applyFill="1" applyBorder="1" applyAlignment="1">
      <alignment horizontal="right"/>
    </xf>
    <xf numFmtId="9" fontId="52" fillId="0" borderId="75" xfId="1" applyNumberFormat="1" applyFont="1" applyFill="1" applyBorder="1" applyAlignment="1">
      <alignment horizontal="center" vertical="center"/>
    </xf>
    <xf numFmtId="0" fontId="60" fillId="10" borderId="27" xfId="0" applyFont="1" applyFill="1" applyBorder="1" applyAlignment="1">
      <alignment vertical="center"/>
    </xf>
    <xf numFmtId="166" fontId="52" fillId="0" borderId="10" xfId="9" applyNumberFormat="1" applyFont="1" applyBorder="1" applyAlignment="1">
      <alignment horizontal="center" vertical="center"/>
    </xf>
    <xf numFmtId="0" fontId="59" fillId="10" borderId="50" xfId="6" applyFont="1" applyFill="1" applyBorder="1" applyAlignment="1">
      <alignment wrapText="1"/>
    </xf>
    <xf numFmtId="0" fontId="59" fillId="10" borderId="14" xfId="6" applyFont="1" applyFill="1" applyBorder="1" applyAlignment="1">
      <alignment wrapText="1"/>
    </xf>
    <xf numFmtId="165" fontId="62" fillId="0" borderId="17" xfId="1" applyNumberFormat="1" applyFont="1" applyFill="1" applyBorder="1" applyAlignment="1">
      <alignment horizontal="center"/>
    </xf>
    <xf numFmtId="2" fontId="59" fillId="10" borderId="55" xfId="6" applyNumberFormat="1" applyFont="1" applyFill="1" applyBorder="1" applyAlignment="1">
      <alignment horizontal="center" vertical="center"/>
    </xf>
    <xf numFmtId="2" fontId="59" fillId="10" borderId="79" xfId="6" applyNumberFormat="1" applyFont="1" applyFill="1" applyBorder="1" applyAlignment="1">
      <alignment horizontal="center" vertical="center"/>
    </xf>
    <xf numFmtId="0" fontId="51" fillId="10" borderId="20" xfId="6" applyFont="1" applyFill="1" applyBorder="1" applyAlignment="1">
      <alignment horizontal="center" vertical="center" wrapText="1"/>
    </xf>
    <xf numFmtId="0" fontId="51" fillId="10" borderId="54" xfId="0" applyFont="1" applyFill="1" applyBorder="1" applyAlignment="1">
      <alignment horizontal="center" vertical="center" wrapText="1"/>
    </xf>
    <xf numFmtId="0" fontId="64" fillId="4" borderId="0" xfId="6" applyFont="1" applyFill="1" applyBorder="1" applyAlignment="1">
      <alignment horizontal="center" vertical="center" wrapText="1"/>
    </xf>
    <xf numFmtId="0" fontId="51" fillId="4" borderId="0" xfId="0" applyFont="1" applyFill="1" applyBorder="1" applyAlignment="1">
      <alignment horizontal="center" vertical="center" wrapText="1"/>
    </xf>
    <xf numFmtId="0" fontId="58" fillId="0" borderId="27" xfId="6" applyFont="1" applyFill="1" applyBorder="1" applyAlignment="1">
      <alignment vertical="center" wrapText="1"/>
    </xf>
    <xf numFmtId="0" fontId="59" fillId="0" borderId="42" xfId="6" applyFont="1" applyFill="1" applyBorder="1" applyAlignment="1">
      <alignment horizontal="center"/>
    </xf>
    <xf numFmtId="0" fontId="59" fillId="4" borderId="0" xfId="0" applyFont="1" applyFill="1" applyBorder="1" applyAlignment="1">
      <alignment horizontal="center"/>
    </xf>
    <xf numFmtId="0" fontId="59" fillId="4" borderId="0" xfId="6" applyFont="1" applyFill="1" applyBorder="1" applyAlignment="1">
      <alignment horizontal="center"/>
    </xf>
    <xf numFmtId="0" fontId="51" fillId="4" borderId="0" xfId="6" applyFont="1" applyFill="1" applyBorder="1" applyAlignment="1">
      <alignment horizontal="center" vertical="center" wrapText="1"/>
    </xf>
    <xf numFmtId="0" fontId="65" fillId="4" borderId="0" xfId="0" applyFont="1" applyFill="1" applyBorder="1" applyAlignment="1">
      <alignment horizontal="center"/>
    </xf>
    <xf numFmtId="0" fontId="55" fillId="6" borderId="8" xfId="6" applyFont="1" applyFill="1" applyBorder="1" applyAlignment="1">
      <alignment vertical="center"/>
    </xf>
    <xf numFmtId="0" fontId="55" fillId="6" borderId="37" xfId="6" applyFont="1" applyFill="1" applyBorder="1" applyAlignment="1">
      <alignment horizontal="center" vertical="center"/>
    </xf>
    <xf numFmtId="0" fontId="55" fillId="0" borderId="34" xfId="6" applyFont="1" applyFill="1" applyBorder="1" applyAlignment="1">
      <alignment vertical="center"/>
    </xf>
    <xf numFmtId="0" fontId="55" fillId="0" borderId="35" xfId="6" applyFont="1" applyFill="1" applyBorder="1" applyAlignment="1">
      <alignment horizontal="center" vertical="center"/>
    </xf>
    <xf numFmtId="0" fontId="51" fillId="10" borderId="0" xfId="0" applyFont="1" applyFill="1" applyBorder="1" applyAlignment="1">
      <alignment horizontal="center" vertical="center" wrapText="1"/>
    </xf>
    <xf numFmtId="0" fontId="52" fillId="10" borderId="0" xfId="0" applyFont="1" applyFill="1" applyBorder="1" applyAlignment="1">
      <alignment horizontal="center" vertical="center" wrapText="1"/>
    </xf>
    <xf numFmtId="0" fontId="47" fillId="0" borderId="50" xfId="6" applyFont="1" applyFill="1" applyBorder="1" applyAlignment="1">
      <alignment wrapText="1"/>
    </xf>
    <xf numFmtId="0" fontId="47" fillId="0" borderId="32" xfId="6" applyFont="1" applyFill="1" applyBorder="1" applyAlignment="1">
      <alignment horizontal="center" wrapText="1"/>
    </xf>
    <xf numFmtId="0" fontId="47" fillId="0" borderId="14" xfId="6" applyFont="1" applyFill="1" applyBorder="1" applyAlignment="1">
      <alignment horizontal="center" wrapText="1"/>
    </xf>
    <xf numFmtId="10" fontId="6" fillId="0" borderId="16" xfId="1" applyNumberFormat="1" applyFont="1" applyFill="1" applyBorder="1" applyAlignment="1"/>
    <xf numFmtId="10" fontId="6" fillId="0" borderId="10" xfId="1" applyNumberFormat="1" applyFont="1" applyFill="1" applyBorder="1" applyAlignment="1">
      <alignment horizontal="center"/>
    </xf>
    <xf numFmtId="10" fontId="6" fillId="0" borderId="17" xfId="1" applyNumberFormat="1" applyFont="1" applyFill="1" applyBorder="1" applyAlignment="1">
      <alignment horizontal="center"/>
    </xf>
    <xf numFmtId="0" fontId="6" fillId="6" borderId="18" xfId="6" applyFont="1" applyFill="1" applyBorder="1" applyAlignment="1"/>
    <xf numFmtId="0" fontId="6" fillId="6" borderId="20" xfId="6" applyFont="1" applyFill="1" applyBorder="1" applyAlignment="1">
      <alignment horizontal="center"/>
    </xf>
    <xf numFmtId="0" fontId="6" fillId="6" borderId="74" xfId="6" applyFont="1" applyFill="1" applyBorder="1" applyAlignment="1">
      <alignment horizontal="center"/>
    </xf>
    <xf numFmtId="164" fontId="6" fillId="6" borderId="20" xfId="6" applyNumberFormat="1" applyFont="1" applyFill="1" applyBorder="1" applyAlignment="1">
      <alignment horizontal="center"/>
    </xf>
    <xf numFmtId="164" fontId="66" fillId="6" borderId="10" xfId="6" applyNumberFormat="1" applyFont="1" applyFill="1" applyBorder="1" applyAlignment="1">
      <alignment horizontal="center"/>
    </xf>
    <xf numFmtId="0" fontId="6" fillId="6" borderId="16" xfId="6" applyFont="1" applyFill="1" applyBorder="1" applyAlignment="1"/>
    <xf numFmtId="0" fontId="6" fillId="6" borderId="10" xfId="6" applyFont="1" applyFill="1" applyBorder="1" applyAlignment="1">
      <alignment horizontal="center"/>
    </xf>
    <xf numFmtId="0" fontId="6" fillId="6" borderId="17" xfId="6" applyFont="1" applyFill="1" applyBorder="1" applyAlignment="1">
      <alignment horizontal="center"/>
    </xf>
    <xf numFmtId="164" fontId="6" fillId="6" borderId="10" xfId="6" applyNumberFormat="1" applyFont="1" applyFill="1" applyBorder="1" applyAlignment="1">
      <alignment horizontal="center"/>
    </xf>
    <xf numFmtId="0" fontId="6" fillId="0" borderId="16" xfId="6" applyFont="1" applyFill="1" applyBorder="1" applyAlignment="1"/>
    <xf numFmtId="0" fontId="6" fillId="0" borderId="10" xfId="6" applyFont="1" applyFill="1" applyBorder="1" applyAlignment="1">
      <alignment horizontal="center"/>
    </xf>
    <xf numFmtId="0" fontId="66" fillId="0" borderId="10" xfId="0" applyFont="1" applyFill="1" applyBorder="1" applyAlignment="1">
      <alignment horizontal="center" vertical="center"/>
    </xf>
    <xf numFmtId="0" fontId="6" fillId="0" borderId="18" xfId="6" applyFont="1" applyFill="1" applyBorder="1" applyAlignment="1"/>
    <xf numFmtId="0" fontId="66" fillId="0" borderId="17" xfId="0" applyFont="1" applyFill="1" applyBorder="1" applyAlignment="1">
      <alignment horizontal="center" vertical="center"/>
    </xf>
    <xf numFmtId="0" fontId="6" fillId="0" borderId="34" xfId="6" applyFont="1" applyFill="1" applyBorder="1" applyAlignment="1"/>
    <xf numFmtId="1" fontId="6" fillId="6" borderId="10" xfId="6" applyNumberFormat="1" applyFont="1" applyFill="1" applyBorder="1" applyAlignment="1">
      <alignment horizontal="center" wrapText="1"/>
    </xf>
    <xf numFmtId="10" fontId="6" fillId="0" borderId="10" xfId="1" applyNumberFormat="1" applyFont="1" applyFill="1" applyBorder="1" applyAlignment="1">
      <alignment horizontal="center" wrapText="1"/>
    </xf>
    <xf numFmtId="1" fontId="6" fillId="2" borderId="10" xfId="6" applyNumberFormat="1" applyFont="1" applyFill="1" applyBorder="1" applyAlignment="1">
      <alignment horizontal="center" wrapText="1"/>
    </xf>
    <xf numFmtId="10" fontId="6" fillId="2" borderId="10" xfId="1" applyNumberFormat="1" applyFont="1" applyFill="1" applyBorder="1" applyAlignment="1">
      <alignment horizontal="center" wrapText="1"/>
    </xf>
    <xf numFmtId="0" fontId="47" fillId="2" borderId="32" xfId="6" applyFont="1" applyFill="1" applyBorder="1" applyAlignment="1">
      <alignment horizontal="center" wrapText="1"/>
    </xf>
    <xf numFmtId="0" fontId="6" fillId="6" borderId="48" xfId="6" applyFont="1" applyFill="1" applyBorder="1" applyAlignment="1">
      <alignment wrapText="1"/>
    </xf>
    <xf numFmtId="1" fontId="6" fillId="0" borderId="10" xfId="6" applyNumberFormat="1" applyFont="1" applyFill="1" applyBorder="1" applyAlignment="1">
      <alignment horizontal="center" wrapText="1"/>
    </xf>
    <xf numFmtId="0" fontId="6" fillId="0" borderId="51" xfId="6" applyFont="1" applyFill="1" applyBorder="1" applyAlignment="1">
      <alignment wrapText="1"/>
    </xf>
    <xf numFmtId="0" fontId="6" fillId="6" borderId="7" xfId="6" applyFont="1" applyFill="1" applyBorder="1" applyAlignment="1">
      <alignment wrapText="1"/>
    </xf>
    <xf numFmtId="0" fontId="6" fillId="0" borderId="7" xfId="6" applyFont="1" applyFill="1" applyBorder="1" applyAlignment="1">
      <alignment wrapText="1"/>
    </xf>
    <xf numFmtId="0" fontId="6" fillId="0" borderId="24" xfId="6" applyFont="1" applyFill="1" applyBorder="1" applyAlignment="1">
      <alignment wrapText="1"/>
    </xf>
    <xf numFmtId="10" fontId="6" fillId="0" borderId="25" xfId="1" applyNumberFormat="1" applyFont="1" applyFill="1" applyBorder="1" applyAlignment="1">
      <alignment horizontal="center" wrapText="1"/>
    </xf>
    <xf numFmtId="10" fontId="6" fillId="0" borderId="20" xfId="1" applyNumberFormat="1" applyFont="1" applyFill="1" applyBorder="1" applyAlignment="1">
      <alignment horizontal="center" wrapText="1"/>
    </xf>
    <xf numFmtId="10" fontId="6" fillId="2" borderId="20" xfId="1" applyNumberFormat="1" applyFont="1" applyFill="1" applyBorder="1" applyAlignment="1">
      <alignment horizontal="center" wrapText="1"/>
    </xf>
    <xf numFmtId="2" fontId="6" fillId="0" borderId="10" xfId="6" applyNumberFormat="1" applyFont="1" applyFill="1" applyBorder="1" applyAlignment="1">
      <alignment horizontal="center" wrapText="1"/>
    </xf>
    <xf numFmtId="0" fontId="52" fillId="4" borderId="0" xfId="0" applyFont="1" applyFill="1"/>
    <xf numFmtId="0" fontId="52" fillId="4" borderId="0" xfId="0" applyFont="1" applyFill="1" applyAlignment="1">
      <alignment horizontal="center"/>
    </xf>
    <xf numFmtId="10" fontId="6" fillId="2" borderId="25" xfId="1" applyNumberFormat="1" applyFont="1" applyFill="1" applyBorder="1" applyAlignment="1">
      <alignment horizontal="center" wrapText="1"/>
    </xf>
    <xf numFmtId="164" fontId="6" fillId="0" borderId="10" xfId="6" applyNumberFormat="1" applyFont="1" applyFill="1" applyBorder="1" applyAlignment="1">
      <alignment horizontal="center" wrapText="1"/>
    </xf>
    <xf numFmtId="1" fontId="6" fillId="6" borderId="20" xfId="6" applyNumberFormat="1" applyFont="1" applyFill="1" applyBorder="1" applyAlignment="1">
      <alignment horizontal="center"/>
    </xf>
    <xf numFmtId="166" fontId="66" fillId="0" borderId="10" xfId="9" applyNumberFormat="1" applyFont="1" applyFill="1" applyBorder="1" applyAlignment="1">
      <alignment horizontal="center" vertical="center"/>
    </xf>
    <xf numFmtId="166" fontId="66" fillId="0" borderId="17" xfId="9" applyNumberFormat="1" applyFont="1" applyFill="1" applyBorder="1" applyAlignment="1">
      <alignment horizontal="center" vertical="center"/>
    </xf>
    <xf numFmtId="1" fontId="67" fillId="0" borderId="32" xfId="6" applyNumberFormat="1" applyFont="1" applyFill="1" applyBorder="1" applyAlignment="1">
      <alignment horizontal="center" wrapText="1"/>
    </xf>
    <xf numFmtId="165" fontId="6" fillId="0" borderId="10" xfId="1" applyNumberFormat="1" applyFont="1" applyFill="1" applyBorder="1" applyAlignment="1">
      <alignment horizontal="center" wrapText="1"/>
    </xf>
    <xf numFmtId="165" fontId="6" fillId="0" borderId="25" xfId="1" applyNumberFormat="1" applyFont="1" applyFill="1" applyBorder="1" applyAlignment="1">
      <alignment horizontal="center" wrapText="1"/>
    </xf>
    <xf numFmtId="0" fontId="52" fillId="0" borderId="0" xfId="0" applyFont="1" applyAlignment="1">
      <alignment horizontal="center"/>
    </xf>
    <xf numFmtId="0" fontId="59" fillId="10" borderId="3" xfId="6" applyFont="1" applyFill="1" applyBorder="1"/>
    <xf numFmtId="0" fontId="52" fillId="0" borderId="0" xfId="0" applyFont="1" applyBorder="1"/>
    <xf numFmtId="0" fontId="51" fillId="4" borderId="0" xfId="6" applyFont="1" applyFill="1" applyBorder="1" applyAlignment="1">
      <alignment vertical="center" wrapText="1"/>
    </xf>
    <xf numFmtId="0" fontId="51" fillId="0" borderId="29" xfId="6" applyFont="1" applyFill="1" applyBorder="1" applyAlignment="1">
      <alignment vertical="center" wrapText="1"/>
    </xf>
    <xf numFmtId="0" fontId="59" fillId="0" borderId="29" xfId="6" applyFont="1" applyFill="1" applyBorder="1"/>
    <xf numFmtId="0" fontId="59" fillId="0" borderId="42" xfId="6" applyFont="1" applyFill="1" applyBorder="1"/>
    <xf numFmtId="0" fontId="55" fillId="6" borderId="15" xfId="6" applyFont="1" applyFill="1" applyBorder="1" applyAlignment="1">
      <alignment vertical="center"/>
    </xf>
    <xf numFmtId="0" fontId="59" fillId="6" borderId="32" xfId="6" applyFont="1" applyFill="1" applyBorder="1"/>
    <xf numFmtId="0" fontId="59" fillId="6" borderId="14" xfId="6" applyFont="1" applyFill="1" applyBorder="1"/>
    <xf numFmtId="0" fontId="55" fillId="0" borderId="66" xfId="6" applyFont="1" applyFill="1" applyBorder="1" applyAlignment="1">
      <alignment vertical="center"/>
    </xf>
    <xf numFmtId="0" fontId="55" fillId="0" borderId="30" xfId="6" applyFont="1" applyFill="1" applyBorder="1" applyAlignment="1">
      <alignment vertical="center"/>
    </xf>
    <xf numFmtId="0" fontId="59" fillId="0" borderId="30" xfId="6" applyFont="1" applyFill="1" applyBorder="1" applyAlignment="1"/>
    <xf numFmtId="0" fontId="59" fillId="0" borderId="5" xfId="6" applyFont="1" applyFill="1" applyBorder="1" applyAlignment="1"/>
    <xf numFmtId="0" fontId="60" fillId="10" borderId="27" xfId="0" applyFont="1" applyFill="1" applyBorder="1" applyAlignment="1">
      <alignment vertical="center" wrapText="1"/>
    </xf>
    <xf numFmtId="0" fontId="60" fillId="10" borderId="29" xfId="0" applyFont="1" applyFill="1" applyBorder="1" applyAlignment="1">
      <alignment vertical="center" wrapText="1"/>
    </xf>
    <xf numFmtId="0" fontId="60" fillId="10" borderId="42" xfId="0" applyFont="1" applyFill="1" applyBorder="1" applyAlignment="1">
      <alignment vertical="center" wrapText="1"/>
    </xf>
    <xf numFmtId="0" fontId="50" fillId="6" borderId="27" xfId="6" applyFont="1" applyFill="1" applyBorder="1" applyAlignment="1">
      <alignment vertical="center"/>
    </xf>
    <xf numFmtId="0" fontId="50" fillId="6" borderId="29" xfId="6" applyFont="1" applyFill="1" applyBorder="1" applyAlignment="1">
      <alignment vertical="center"/>
    </xf>
    <xf numFmtId="0" fontId="50" fillId="6" borderId="42" xfId="6" applyFont="1" applyFill="1" applyBorder="1" applyAlignment="1">
      <alignment vertical="center"/>
    </xf>
    <xf numFmtId="0" fontId="58" fillId="0" borderId="27" xfId="6" applyFont="1" applyFill="1" applyBorder="1" applyAlignment="1">
      <alignment vertical="center"/>
    </xf>
    <xf numFmtId="0" fontId="58" fillId="0" borderId="29" xfId="6" applyFont="1" applyFill="1" applyBorder="1" applyAlignment="1">
      <alignment vertical="center"/>
    </xf>
    <xf numFmtId="0" fontId="58" fillId="0" borderId="42" xfId="6" applyFont="1" applyFill="1" applyBorder="1" applyAlignment="1">
      <alignment vertical="center"/>
    </xf>
    <xf numFmtId="0" fontId="65" fillId="0" borderId="27" xfId="0" applyFont="1" applyBorder="1" applyAlignment="1">
      <alignment vertical="center"/>
    </xf>
    <xf numFmtId="0" fontId="65" fillId="0" borderId="29" xfId="0" applyFont="1" applyBorder="1" applyAlignment="1">
      <alignment vertical="center"/>
    </xf>
    <xf numFmtId="0" fontId="65" fillId="0" borderId="42" xfId="0" applyFont="1" applyBorder="1" applyAlignment="1">
      <alignment vertical="center"/>
    </xf>
    <xf numFmtId="0" fontId="6" fillId="0" borderId="67" xfId="6" applyFont="1" applyBorder="1" applyAlignment="1">
      <alignment vertical="top" wrapText="1"/>
    </xf>
    <xf numFmtId="0" fontId="6" fillId="0" borderId="36" xfId="6" applyFont="1" applyBorder="1" applyAlignment="1">
      <alignment vertical="top" wrapText="1"/>
    </xf>
    <xf numFmtId="0" fontId="45" fillId="6" borderId="67" xfId="5" applyFont="1" applyFill="1" applyBorder="1" applyAlignment="1" applyProtection="1">
      <alignment horizontal="center" vertical="center"/>
    </xf>
    <xf numFmtId="165" fontId="45" fillId="0" borderId="9" xfId="5" applyNumberFormat="1" applyFont="1" applyFill="1" applyBorder="1" applyAlignment="1">
      <alignment horizontal="center" vertical="center"/>
    </xf>
    <xf numFmtId="0" fontId="5" fillId="4" borderId="0" xfId="6" applyFont="1" applyFill="1" applyBorder="1" applyAlignment="1">
      <alignment horizontal="center" vertical="center" wrapText="1"/>
    </xf>
    <xf numFmtId="0" fontId="34" fillId="10" borderId="68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/>
    </xf>
    <xf numFmtId="0" fontId="46" fillId="0" borderId="10" xfId="0" applyFont="1" applyFill="1" applyBorder="1" applyAlignment="1">
      <alignment horizontal="center" vertical="center"/>
    </xf>
    <xf numFmtId="165" fontId="45" fillId="0" borderId="70" xfId="5" applyNumberFormat="1" applyFont="1" applyFill="1" applyBorder="1" applyAlignment="1">
      <alignment horizontal="center" vertical="center"/>
    </xf>
    <xf numFmtId="165" fontId="45" fillId="0" borderId="71" xfId="5" applyNumberFormat="1" applyFont="1" applyFill="1" applyBorder="1" applyAlignment="1">
      <alignment horizontal="center" vertical="center"/>
    </xf>
    <xf numFmtId="0" fontId="46" fillId="4" borderId="0" xfId="0" applyFont="1" applyFill="1" applyBorder="1"/>
    <xf numFmtId="0" fontId="34" fillId="4" borderId="0" xfId="6" applyFont="1" applyFill="1" applyBorder="1" applyAlignment="1">
      <alignment horizontal="center" vertical="center" wrapText="1"/>
    </xf>
    <xf numFmtId="0" fontId="46" fillId="0" borderId="0" xfId="0" applyFont="1" applyBorder="1"/>
    <xf numFmtId="0" fontId="6" fillId="0" borderId="16" xfId="6" applyFont="1" applyBorder="1" applyAlignment="1">
      <alignment vertical="top" wrapText="1"/>
    </xf>
    <xf numFmtId="0" fontId="34" fillId="10" borderId="59" xfId="0" applyFont="1" applyFill="1" applyBorder="1" applyAlignment="1">
      <alignment horizontal="center" vertical="center" wrapText="1"/>
    </xf>
    <xf numFmtId="165" fontId="45" fillId="0" borderId="69" xfId="5" applyNumberFormat="1" applyFont="1" applyFill="1" applyBorder="1" applyAlignment="1">
      <alignment horizontal="center" vertical="center"/>
    </xf>
    <xf numFmtId="0" fontId="6" fillId="0" borderId="16" xfId="6" applyFont="1" applyFill="1" applyBorder="1" applyAlignment="1">
      <alignment vertical="top" wrapText="1"/>
    </xf>
    <xf numFmtId="0" fontId="34" fillId="10" borderId="6" xfId="0" applyFont="1" applyFill="1" applyBorder="1" applyAlignment="1">
      <alignment horizontal="center" vertical="center" wrapText="1"/>
    </xf>
    <xf numFmtId="165" fontId="45" fillId="0" borderId="76" xfId="5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center" vertical="center" wrapText="1"/>
    </xf>
    <xf numFmtId="0" fontId="69" fillId="4" borderId="0" xfId="6" applyFont="1" applyFill="1" applyBorder="1" applyAlignment="1">
      <alignment horizontal="center" vertical="center" wrapText="1"/>
    </xf>
    <xf numFmtId="0" fontId="51" fillId="4" borderId="48" xfId="6" applyFont="1" applyFill="1" applyBorder="1" applyAlignment="1">
      <alignment vertical="center" wrapText="1"/>
    </xf>
    <xf numFmtId="0" fontId="51" fillId="4" borderId="3" xfId="6" applyFont="1" applyFill="1" applyBorder="1" applyAlignment="1">
      <alignment horizontal="center" vertical="center" wrapText="1"/>
    </xf>
    <xf numFmtId="0" fontId="52" fillId="14" borderId="0" xfId="0" applyFont="1" applyFill="1" applyBorder="1"/>
    <xf numFmtId="166" fontId="46" fillId="4" borderId="0" xfId="0" applyNumberFormat="1" applyFont="1" applyFill="1" applyBorder="1" applyAlignment="1">
      <alignment horizontal="center" vertical="center"/>
    </xf>
    <xf numFmtId="165" fontId="45" fillId="4" borderId="0" xfId="5" applyNumberFormat="1" applyFont="1" applyFill="1" applyBorder="1" applyAlignment="1">
      <alignment horizontal="center" vertical="center"/>
    </xf>
    <xf numFmtId="0" fontId="70" fillId="0" borderId="0" xfId="0" applyFont="1"/>
    <xf numFmtId="0" fontId="48" fillId="0" borderId="0" xfId="0" applyFont="1" applyBorder="1" applyAlignment="1">
      <alignment horizontal="left" vertical="center" wrapText="1"/>
    </xf>
    <xf numFmtId="165" fontId="55" fillId="3" borderId="0" xfId="1" applyNumberFormat="1" applyFont="1" applyFill="1" applyBorder="1" applyAlignment="1">
      <alignment horizontal="center" vertical="center"/>
    </xf>
    <xf numFmtId="165" fontId="56" fillId="0" borderId="0" xfId="1" applyNumberFormat="1" applyFont="1" applyFill="1" applyBorder="1" applyAlignment="1">
      <alignment horizontal="center" vertical="center"/>
    </xf>
    <xf numFmtId="0" fontId="56" fillId="0" borderId="0" xfId="1" applyNumberFormat="1" applyFont="1" applyFill="1" applyBorder="1" applyAlignment="1">
      <alignment horizontal="center" vertical="center"/>
    </xf>
    <xf numFmtId="10" fontId="52" fillId="0" borderId="0" xfId="0" applyNumberFormat="1" applyFont="1" applyAlignment="1">
      <alignment horizontal="center"/>
    </xf>
    <xf numFmtId="0" fontId="60" fillId="10" borderId="27" xfId="0" applyFont="1" applyFill="1" applyBorder="1" applyAlignment="1">
      <alignment horizontal="left" vertical="center"/>
    </xf>
    <xf numFmtId="10" fontId="52" fillId="0" borderId="75" xfId="1" applyNumberFormat="1" applyFont="1" applyFill="1" applyBorder="1" applyAlignment="1">
      <alignment horizontal="center" vertical="center"/>
    </xf>
    <xf numFmtId="0" fontId="45" fillId="6" borderId="0" xfId="5" applyFont="1" applyFill="1" applyBorder="1" applyAlignment="1" applyProtection="1">
      <alignment horizontal="center" vertical="center"/>
    </xf>
    <xf numFmtId="165" fontId="45" fillId="0" borderId="0" xfId="5" applyNumberFormat="1" applyFont="1" applyFill="1" applyBorder="1" applyAlignment="1">
      <alignment horizontal="center" vertical="center"/>
    </xf>
    <xf numFmtId="0" fontId="45" fillId="6" borderId="0" xfId="5" applyFont="1" applyFill="1" applyBorder="1" applyAlignment="1">
      <alignment horizontal="center" vertical="center"/>
    </xf>
    <xf numFmtId="1" fontId="36" fillId="6" borderId="10" xfId="6" applyNumberFormat="1" applyFont="1" applyFill="1" applyBorder="1" applyAlignment="1">
      <alignment horizontal="center" wrapText="1"/>
    </xf>
    <xf numFmtId="1" fontId="36" fillId="0" borderId="36" xfId="6" applyNumberFormat="1" applyFont="1" applyFill="1" applyBorder="1" applyAlignment="1">
      <alignment horizontal="center" wrapText="1"/>
    </xf>
    <xf numFmtId="0" fontId="71" fillId="0" borderId="1" xfId="6" applyFont="1" applyFill="1" applyBorder="1" applyAlignment="1">
      <alignment wrapText="1"/>
    </xf>
    <xf numFmtId="0" fontId="36" fillId="6" borderId="51" xfId="6" applyFont="1" applyFill="1" applyBorder="1" applyAlignment="1">
      <alignment wrapText="1"/>
    </xf>
    <xf numFmtId="164" fontId="36" fillId="0" borderId="36" xfId="6" applyNumberFormat="1" applyFont="1" applyFill="1" applyBorder="1" applyAlignment="1">
      <alignment horizontal="center" wrapText="1"/>
    </xf>
    <xf numFmtId="0" fontId="6" fillId="0" borderId="0" xfId="6" applyFont="1" applyBorder="1" applyAlignment="1">
      <alignment vertical="top" wrapText="1"/>
    </xf>
    <xf numFmtId="0" fontId="73" fillId="4" borderId="0" xfId="6" applyFont="1" applyFill="1" applyBorder="1" applyAlignment="1">
      <alignment horizontal="center" vertical="center" wrapText="1"/>
    </xf>
    <xf numFmtId="0" fontId="35" fillId="4" borderId="0" xfId="0" applyFont="1" applyFill="1" applyBorder="1"/>
    <xf numFmtId="0" fontId="35" fillId="4" borderId="0" xfId="0" applyFont="1" applyFill="1" applyBorder="1" applyAlignment="1">
      <alignment horizontal="center"/>
    </xf>
    <xf numFmtId="0" fontId="73" fillId="4" borderId="0" xfId="6" applyFont="1" applyFill="1" applyBorder="1" applyAlignment="1">
      <alignment horizontal="center" vertical="center" wrapText="1"/>
    </xf>
    <xf numFmtId="0" fontId="35" fillId="4" borderId="0" xfId="0" applyFont="1" applyFill="1" applyBorder="1"/>
    <xf numFmtId="0" fontId="35" fillId="4" borderId="0" xfId="0" applyFont="1" applyFill="1" applyBorder="1" applyAlignment="1">
      <alignment horizontal="center"/>
    </xf>
    <xf numFmtId="10" fontId="13" fillId="0" borderId="36" xfId="1" applyNumberFormat="1" applyFont="1" applyFill="1" applyBorder="1" applyAlignment="1">
      <alignment horizontal="right"/>
    </xf>
    <xf numFmtId="0" fontId="72" fillId="6" borderId="67" xfId="5" applyFont="1" applyFill="1" applyBorder="1" applyAlignment="1" applyProtection="1">
      <alignment horizontal="center" vertical="center"/>
    </xf>
    <xf numFmtId="0" fontId="72" fillId="6" borderId="36" xfId="5" applyFont="1" applyFill="1" applyBorder="1" applyAlignment="1" applyProtection="1">
      <alignment horizontal="center" vertical="center"/>
    </xf>
    <xf numFmtId="0" fontId="72" fillId="6" borderId="36" xfId="5" applyFont="1" applyFill="1" applyBorder="1" applyAlignment="1">
      <alignment horizontal="center" vertical="center"/>
    </xf>
    <xf numFmtId="165" fontId="72" fillId="0" borderId="9" xfId="5" applyNumberFormat="1" applyFont="1" applyFill="1" applyBorder="1" applyAlignment="1">
      <alignment horizontal="center" vertical="center"/>
    </xf>
    <xf numFmtId="0" fontId="72" fillId="6" borderId="16" xfId="5" applyFont="1" applyFill="1" applyBorder="1" applyAlignment="1" applyProtection="1">
      <alignment horizontal="center" vertical="center"/>
    </xf>
    <xf numFmtId="0" fontId="72" fillId="6" borderId="10" xfId="5" applyFont="1" applyFill="1" applyBorder="1" applyAlignment="1" applyProtection="1">
      <alignment horizontal="center" vertical="center"/>
    </xf>
    <xf numFmtId="165" fontId="72" fillId="0" borderId="76" xfId="5" applyNumberFormat="1" applyFont="1" applyFill="1" applyBorder="1" applyAlignment="1">
      <alignment horizontal="center" vertical="center"/>
    </xf>
    <xf numFmtId="0" fontId="72" fillId="6" borderId="34" xfId="5" applyFont="1" applyFill="1" applyBorder="1" applyAlignment="1" applyProtection="1">
      <alignment horizontal="center" vertical="center"/>
    </xf>
    <xf numFmtId="0" fontId="72" fillId="6" borderId="25" xfId="5" applyFont="1" applyFill="1" applyBorder="1" applyAlignment="1" applyProtection="1">
      <alignment horizontal="center" vertical="center"/>
    </xf>
    <xf numFmtId="0" fontId="72" fillId="6" borderId="77" xfId="5" applyFont="1" applyFill="1" applyBorder="1" applyAlignment="1">
      <alignment horizontal="center" vertical="center"/>
    </xf>
    <xf numFmtId="1" fontId="36" fillId="6" borderId="10" xfId="6" applyNumberFormat="1" applyFont="1" applyFill="1" applyBorder="1" applyAlignment="1">
      <alignment horizontal="center" wrapText="1"/>
    </xf>
    <xf numFmtId="1" fontId="36" fillId="0" borderId="36" xfId="6" applyNumberFormat="1" applyFont="1" applyFill="1" applyBorder="1" applyAlignment="1">
      <alignment horizontal="center" wrapText="1"/>
    </xf>
    <xf numFmtId="0" fontId="71" fillId="0" borderId="1" xfId="6" applyFont="1" applyFill="1" applyBorder="1" applyAlignment="1">
      <alignment wrapText="1"/>
    </xf>
    <xf numFmtId="0" fontId="36" fillId="6" borderId="51" xfId="6" applyFont="1" applyFill="1" applyBorder="1" applyAlignment="1">
      <alignment wrapText="1"/>
    </xf>
    <xf numFmtId="164" fontId="36" fillId="0" borderId="36" xfId="6" applyNumberFormat="1" applyFont="1" applyFill="1" applyBorder="1" applyAlignment="1">
      <alignment horizontal="center" wrapText="1"/>
    </xf>
    <xf numFmtId="0" fontId="72" fillId="6" borderId="20" xfId="5" applyFont="1" applyFill="1" applyBorder="1" applyAlignment="1" applyProtection="1">
      <alignment horizontal="center" vertical="center"/>
    </xf>
    <xf numFmtId="0" fontId="72" fillId="6" borderId="54" xfId="5" applyFont="1" applyFill="1" applyBorder="1" applyAlignment="1">
      <alignment horizontal="center" vertical="center"/>
    </xf>
    <xf numFmtId="0" fontId="72" fillId="6" borderId="10" xfId="5" applyFont="1" applyFill="1" applyBorder="1" applyAlignment="1">
      <alignment horizontal="center" vertical="center"/>
    </xf>
    <xf numFmtId="0" fontId="72" fillId="6" borderId="19" xfId="5" applyFont="1" applyFill="1" applyBorder="1" applyAlignment="1" applyProtection="1">
      <alignment horizontal="center" vertical="center"/>
    </xf>
    <xf numFmtId="0" fontId="35" fillId="0" borderId="28" xfId="0" applyFont="1" applyBorder="1" applyAlignment="1">
      <alignment vertical="center" wrapText="1"/>
    </xf>
    <xf numFmtId="0" fontId="35" fillId="0" borderId="42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5" xfId="0" applyFont="1" applyBorder="1" applyAlignment="1">
      <alignment vertical="center" wrapText="1"/>
    </xf>
    <xf numFmtId="0" fontId="74" fillId="0" borderId="6" xfId="0" applyFont="1" applyBorder="1" applyAlignment="1">
      <alignment vertical="center" wrapText="1"/>
    </xf>
    <xf numFmtId="0" fontId="74" fillId="0" borderId="5" xfId="0" applyFont="1" applyBorder="1" applyAlignment="1">
      <alignment vertical="center" wrapText="1"/>
    </xf>
    <xf numFmtId="0" fontId="76" fillId="0" borderId="6" xfId="0" applyFont="1" applyBorder="1" applyAlignment="1">
      <alignment vertical="center" wrapText="1"/>
    </xf>
    <xf numFmtId="0" fontId="75" fillId="0" borderId="6" xfId="0" applyFont="1" applyBorder="1" applyAlignment="1">
      <alignment vertical="center" wrapText="1"/>
    </xf>
    <xf numFmtId="0" fontId="75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right" vertical="center" wrapText="1"/>
    </xf>
    <xf numFmtId="0" fontId="74" fillId="0" borderId="5" xfId="0" applyFont="1" applyBorder="1" applyAlignment="1">
      <alignment horizontal="right" vertical="center" wrapText="1"/>
    </xf>
    <xf numFmtId="165" fontId="72" fillId="0" borderId="82" xfId="5" applyNumberFormat="1" applyFont="1" applyFill="1" applyBorder="1" applyAlignment="1">
      <alignment horizontal="center" vertical="center"/>
    </xf>
    <xf numFmtId="0" fontId="46" fillId="4" borderId="0" xfId="0" applyFont="1" applyFill="1" applyBorder="1" applyAlignment="1">
      <alignment horizontal="center" vertical="center"/>
    </xf>
    <xf numFmtId="0" fontId="46" fillId="0" borderId="47" xfId="0" applyFont="1" applyFill="1" applyBorder="1" applyAlignment="1">
      <alignment horizontal="center" vertical="center"/>
    </xf>
    <xf numFmtId="0" fontId="46" fillId="0" borderId="25" xfId="0" applyFont="1" applyFill="1" applyBorder="1" applyAlignment="1">
      <alignment horizontal="center" vertical="center"/>
    </xf>
    <xf numFmtId="165" fontId="45" fillId="0" borderId="81" xfId="5" applyNumberFormat="1" applyFont="1" applyFill="1" applyBorder="1" applyAlignment="1">
      <alignment horizontal="center" vertical="center"/>
    </xf>
    <xf numFmtId="165" fontId="45" fillId="0" borderId="80" xfId="5" applyNumberFormat="1" applyFont="1" applyFill="1" applyBorder="1" applyAlignment="1">
      <alignment horizontal="center" vertical="center"/>
    </xf>
    <xf numFmtId="0" fontId="47" fillId="0" borderId="1" xfId="6" applyFont="1" applyFill="1" applyBorder="1" applyAlignment="1">
      <alignment wrapText="1"/>
    </xf>
    <xf numFmtId="0" fontId="6" fillId="6" borderId="51" xfId="6" applyFont="1" applyFill="1" applyBorder="1" applyAlignment="1">
      <alignment wrapText="1"/>
    </xf>
    <xf numFmtId="166" fontId="46" fillId="4" borderId="0" xfId="9" applyNumberFormat="1" applyFont="1" applyFill="1" applyBorder="1" applyAlignment="1">
      <alignment horizontal="center" vertical="center"/>
    </xf>
    <xf numFmtId="0" fontId="72" fillId="6" borderId="67" xfId="5" applyFont="1" applyFill="1" applyBorder="1" applyAlignment="1" applyProtection="1">
      <alignment horizontal="center" vertical="center"/>
    </xf>
    <xf numFmtId="0" fontId="72" fillId="6" borderId="36" xfId="5" applyFont="1" applyFill="1" applyBorder="1" applyAlignment="1" applyProtection="1">
      <alignment horizontal="center" vertical="center"/>
    </xf>
    <xf numFmtId="0" fontId="72" fillId="6" borderId="36" xfId="5" applyFont="1" applyFill="1" applyBorder="1" applyAlignment="1">
      <alignment horizontal="center" vertical="center"/>
    </xf>
    <xf numFmtId="165" fontId="72" fillId="0" borderId="9" xfId="5" applyNumberFormat="1" applyFont="1" applyFill="1" applyBorder="1" applyAlignment="1">
      <alignment horizontal="center" vertical="center"/>
    </xf>
    <xf numFmtId="0" fontId="72" fillId="6" borderId="16" xfId="5" applyFont="1" applyFill="1" applyBorder="1" applyAlignment="1" applyProtection="1">
      <alignment horizontal="center" vertical="center"/>
    </xf>
    <xf numFmtId="0" fontId="72" fillId="6" borderId="10" xfId="5" applyFont="1" applyFill="1" applyBorder="1" applyAlignment="1" applyProtection="1">
      <alignment horizontal="center" vertical="center"/>
    </xf>
    <xf numFmtId="165" fontId="72" fillId="0" borderId="76" xfId="5" applyNumberFormat="1" applyFont="1" applyFill="1" applyBorder="1" applyAlignment="1">
      <alignment horizontal="center" vertical="center"/>
    </xf>
    <xf numFmtId="0" fontId="72" fillId="6" borderId="34" xfId="5" applyFont="1" applyFill="1" applyBorder="1" applyAlignment="1" applyProtection="1">
      <alignment horizontal="center" vertical="center"/>
    </xf>
    <xf numFmtId="0" fontId="72" fillId="6" borderId="25" xfId="5" applyFont="1" applyFill="1" applyBorder="1" applyAlignment="1" applyProtection="1">
      <alignment horizontal="center" vertical="center"/>
    </xf>
    <xf numFmtId="0" fontId="72" fillId="6" borderId="77" xfId="5" applyFont="1" applyFill="1" applyBorder="1" applyAlignment="1">
      <alignment horizontal="center" vertical="center"/>
    </xf>
    <xf numFmtId="0" fontId="72" fillId="6" borderId="20" xfId="5" applyFont="1" applyFill="1" applyBorder="1" applyAlignment="1" applyProtection="1">
      <alignment horizontal="center" vertical="center"/>
    </xf>
    <xf numFmtId="0" fontId="72" fillId="6" borderId="54" xfId="5" applyFont="1" applyFill="1" applyBorder="1" applyAlignment="1">
      <alignment horizontal="center" vertical="center"/>
    </xf>
    <xf numFmtId="0" fontId="72" fillId="6" borderId="10" xfId="5" applyFont="1" applyFill="1" applyBorder="1" applyAlignment="1">
      <alignment horizontal="center" vertical="center"/>
    </xf>
    <xf numFmtId="0" fontId="72" fillId="6" borderId="19" xfId="5" applyFont="1" applyFill="1" applyBorder="1" applyAlignment="1" applyProtection="1">
      <alignment horizontal="center" vertical="center"/>
    </xf>
    <xf numFmtId="0" fontId="35" fillId="0" borderId="28" xfId="0" applyFont="1" applyBorder="1" applyAlignment="1">
      <alignment vertical="center" wrapText="1"/>
    </xf>
    <xf numFmtId="0" fontId="35" fillId="0" borderId="42" xfId="0" applyFont="1" applyBorder="1" applyAlignment="1">
      <alignment vertical="center" wrapText="1"/>
    </xf>
    <xf numFmtId="0" fontId="35" fillId="0" borderId="6" xfId="0" applyFont="1" applyBorder="1" applyAlignment="1">
      <alignment vertical="center" wrapText="1"/>
    </xf>
    <xf numFmtId="0" fontId="35" fillId="0" borderId="5" xfId="0" applyFont="1" applyBorder="1" applyAlignment="1">
      <alignment vertical="center" wrapText="1"/>
    </xf>
    <xf numFmtId="0" fontId="74" fillId="0" borderId="6" xfId="0" applyFont="1" applyBorder="1" applyAlignment="1">
      <alignment vertical="center" wrapText="1"/>
    </xf>
    <xf numFmtId="0" fontId="74" fillId="0" borderId="5" xfId="0" applyFont="1" applyBorder="1" applyAlignment="1">
      <alignment vertical="center" wrapText="1"/>
    </xf>
    <xf numFmtId="0" fontId="76" fillId="0" borderId="6" xfId="0" applyFont="1" applyBorder="1" applyAlignment="1">
      <alignment vertical="center" wrapText="1"/>
    </xf>
    <xf numFmtId="0" fontId="75" fillId="0" borderId="6" xfId="0" applyFont="1" applyBorder="1" applyAlignment="1">
      <alignment vertical="center" wrapText="1"/>
    </xf>
    <xf numFmtId="0" fontId="75" fillId="0" borderId="5" xfId="0" applyFont="1" applyBorder="1" applyAlignment="1">
      <alignment vertical="center" wrapText="1"/>
    </xf>
    <xf numFmtId="0" fontId="35" fillId="0" borderId="5" xfId="0" applyFont="1" applyBorder="1" applyAlignment="1">
      <alignment horizontal="right" vertical="center" wrapText="1"/>
    </xf>
    <xf numFmtId="0" fontId="74" fillId="0" borderId="5" xfId="0" applyFont="1" applyBorder="1" applyAlignment="1">
      <alignment horizontal="right" vertical="center" wrapText="1"/>
    </xf>
    <xf numFmtId="165" fontId="72" fillId="0" borderId="82" xfId="5" applyNumberFormat="1" applyFont="1" applyFill="1" applyBorder="1" applyAlignment="1">
      <alignment horizontal="center" vertical="center"/>
    </xf>
    <xf numFmtId="0" fontId="6" fillId="0" borderId="74" xfId="0" applyNumberFormat="1" applyFont="1" applyFill="1" applyBorder="1" applyAlignment="1">
      <alignment horizontal="center"/>
    </xf>
    <xf numFmtId="0" fontId="6" fillId="0" borderId="35" xfId="0" applyNumberFormat="1" applyFont="1" applyFill="1" applyBorder="1" applyAlignment="1">
      <alignment horizontal="center"/>
    </xf>
    <xf numFmtId="0" fontId="0" fillId="0" borderId="29" xfId="0" applyFill="1" applyBorder="1" applyAlignment="1">
      <alignment vertical="center" wrapText="1"/>
    </xf>
    <xf numFmtId="0" fontId="0" fillId="0" borderId="39" xfId="0" applyFill="1" applyBorder="1" applyAlignment="1">
      <alignment vertical="center" wrapText="1"/>
    </xf>
    <xf numFmtId="0" fontId="0" fillId="0" borderId="29" xfId="0" applyNumberFormat="1" applyFill="1" applyBorder="1" applyAlignment="1">
      <alignment horizontal="center" vertical="center" wrapText="1"/>
    </xf>
    <xf numFmtId="0" fontId="0" fillId="0" borderId="42" xfId="0" applyNumberFormat="1" applyFill="1" applyBorder="1" applyAlignment="1">
      <alignment horizontal="center" vertical="center" wrapText="1"/>
    </xf>
    <xf numFmtId="165" fontId="0" fillId="0" borderId="29" xfId="1" applyNumberFormat="1" applyFont="1" applyFill="1" applyBorder="1" applyAlignment="1">
      <alignment horizontal="center" vertical="center" wrapText="1"/>
    </xf>
    <xf numFmtId="165" fontId="3" fillId="0" borderId="39" xfId="0" applyNumberFormat="1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vertical="center" wrapText="1"/>
    </xf>
    <xf numFmtId="0" fontId="13" fillId="0" borderId="29" xfId="0" applyNumberFormat="1" applyFont="1" applyFill="1" applyBorder="1" applyAlignment="1">
      <alignment horizontal="center" vertical="center" wrapText="1"/>
    </xf>
    <xf numFmtId="0" fontId="13" fillId="0" borderId="42" xfId="0" applyNumberFormat="1" applyFont="1" applyFill="1" applyBorder="1" applyAlignment="1">
      <alignment horizontal="center" vertical="center" wrapText="1"/>
    </xf>
    <xf numFmtId="165" fontId="14" fillId="0" borderId="39" xfId="0" applyNumberFormat="1" applyFont="1" applyFill="1" applyBorder="1" applyAlignment="1">
      <alignment horizontal="center" vertical="center" wrapText="1"/>
    </xf>
    <xf numFmtId="165" fontId="13" fillId="0" borderId="29" xfId="1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left" vertical="center" wrapText="1"/>
    </xf>
    <xf numFmtId="0" fontId="0" fillId="0" borderId="39" xfId="0" applyFill="1" applyBorder="1" applyAlignment="1">
      <alignment horizontal="left" vertical="center" wrapText="1"/>
    </xf>
    <xf numFmtId="0" fontId="46" fillId="0" borderId="42" xfId="0" applyNumberFormat="1" applyFont="1" applyFill="1" applyBorder="1" applyAlignment="1">
      <alignment horizontal="center" vertical="center" wrapText="1"/>
    </xf>
    <xf numFmtId="0" fontId="0" fillId="0" borderId="29" xfId="0" applyFill="1" applyBorder="1" applyAlignment="1">
      <alignment wrapText="1"/>
    </xf>
    <xf numFmtId="0" fontId="0" fillId="0" borderId="39" xfId="0" applyFill="1" applyBorder="1" applyAlignment="1">
      <alignment wrapText="1"/>
    </xf>
    <xf numFmtId="0" fontId="0" fillId="0" borderId="29" xfId="0" applyNumberFormat="1" applyFill="1" applyBorder="1" applyAlignment="1">
      <alignment horizontal="center" wrapText="1"/>
    </xf>
    <xf numFmtId="0" fontId="0" fillId="0" borderId="42" xfId="0" applyNumberFormat="1" applyFill="1" applyBorder="1" applyAlignment="1">
      <alignment horizontal="center" wrapText="1"/>
    </xf>
    <xf numFmtId="0" fontId="0" fillId="0" borderId="55" xfId="0" applyFill="1" applyBorder="1" applyAlignment="1">
      <alignment wrapText="1"/>
    </xf>
    <xf numFmtId="0" fontId="0" fillId="0" borderId="3" xfId="0" applyNumberFormat="1" applyFill="1" applyBorder="1" applyAlignment="1">
      <alignment horizontal="center" wrapText="1"/>
    </xf>
    <xf numFmtId="0" fontId="0" fillId="0" borderId="2" xfId="0" applyNumberFormat="1" applyFill="1" applyBorder="1" applyAlignment="1">
      <alignment horizontal="center" wrapText="1"/>
    </xf>
    <xf numFmtId="165" fontId="45" fillId="0" borderId="40" xfId="5" applyNumberFormat="1" applyFont="1" applyFill="1" applyBorder="1" applyAlignment="1">
      <alignment horizontal="center" vertical="center"/>
    </xf>
    <xf numFmtId="165" fontId="45" fillId="8" borderId="39" xfId="5" applyNumberFormat="1" applyFont="1" applyFill="1" applyBorder="1" applyAlignment="1">
      <alignment horizontal="center" vertical="center"/>
    </xf>
    <xf numFmtId="165" fontId="55" fillId="0" borderId="45" xfId="1" applyNumberFormat="1" applyFont="1" applyFill="1" applyBorder="1" applyAlignment="1">
      <alignment horizontal="center" vertical="center"/>
    </xf>
    <xf numFmtId="165" fontId="56" fillId="0" borderId="45" xfId="1" applyNumberFormat="1" applyFont="1" applyFill="1" applyBorder="1" applyAlignment="1">
      <alignment horizontal="center" vertical="center" wrapText="1"/>
    </xf>
    <xf numFmtId="165" fontId="55" fillId="0" borderId="45" xfId="1" applyNumberFormat="1" applyFont="1" applyFill="1" applyBorder="1" applyAlignment="1">
      <alignment horizontal="center" vertical="center" wrapText="1"/>
    </xf>
    <xf numFmtId="165" fontId="56" fillId="0" borderId="45" xfId="1" applyNumberFormat="1" applyFont="1" applyFill="1" applyBorder="1" applyAlignment="1">
      <alignment horizontal="center" vertical="center"/>
    </xf>
    <xf numFmtId="165" fontId="55" fillId="0" borderId="26" xfId="1" applyNumberFormat="1" applyFont="1" applyFill="1" applyBorder="1" applyAlignment="1">
      <alignment horizontal="center" vertical="center"/>
    </xf>
    <xf numFmtId="2" fontId="6" fillId="8" borderId="39" xfId="1" applyNumberFormat="1" applyFont="1" applyFill="1" applyBorder="1" applyAlignment="1">
      <alignment horizontal="center"/>
    </xf>
    <xf numFmtId="165" fontId="6" fillId="3" borderId="36" xfId="1" applyNumberFormat="1" applyFont="1" applyFill="1" applyBorder="1" applyAlignment="1">
      <alignment horizontal="center"/>
    </xf>
    <xf numFmtId="2" fontId="5" fillId="8" borderId="40" xfId="0" applyNumberFormat="1" applyFont="1" applyFill="1" applyBorder="1" applyAlignment="1">
      <alignment horizontal="center"/>
    </xf>
    <xf numFmtId="2" fontId="5" fillId="8" borderId="27" xfId="1" applyNumberFormat="1" applyFont="1" applyFill="1" applyBorder="1" applyAlignment="1">
      <alignment horizontal="center"/>
    </xf>
    <xf numFmtId="10" fontId="67" fillId="0" borderId="32" xfId="6" applyNumberFormat="1" applyFont="1" applyFill="1" applyBorder="1" applyAlignment="1">
      <alignment horizontal="center" wrapText="1"/>
    </xf>
    <xf numFmtId="165" fontId="0" fillId="0" borderId="29" xfId="0" applyNumberFormat="1" applyFill="1" applyBorder="1" applyAlignment="1">
      <alignment vertical="center" wrapText="1"/>
    </xf>
    <xf numFmtId="165" fontId="6" fillId="20" borderId="39" xfId="1" applyNumberFormat="1" applyFont="1" applyFill="1" applyBorder="1" applyAlignment="1">
      <alignment horizontal="center"/>
    </xf>
    <xf numFmtId="0" fontId="6" fillId="20" borderId="4" xfId="0" applyNumberFormat="1" applyFont="1" applyFill="1" applyBorder="1" applyAlignment="1">
      <alignment horizontal="center"/>
    </xf>
    <xf numFmtId="0" fontId="6" fillId="20" borderId="10" xfId="0" applyNumberFormat="1" applyFont="1" applyFill="1" applyBorder="1" applyAlignment="1">
      <alignment horizontal="center"/>
    </xf>
    <xf numFmtId="0" fontId="6" fillId="22" borderId="10" xfId="0" applyNumberFormat="1" applyFont="1" applyFill="1" applyBorder="1" applyAlignment="1">
      <alignment horizontal="center"/>
    </xf>
    <xf numFmtId="165" fontId="6" fillId="22" borderId="39" xfId="1" applyNumberFormat="1" applyFont="1" applyFill="1" applyBorder="1" applyAlignment="1">
      <alignment horizontal="center"/>
    </xf>
    <xf numFmtId="166" fontId="5" fillId="20" borderId="11" xfId="9" applyNumberFormat="1" applyFont="1" applyFill="1" applyBorder="1" applyAlignment="1">
      <alignment horizontal="center"/>
    </xf>
    <xf numFmtId="165" fontId="5" fillId="22" borderId="40" xfId="0" applyNumberFormat="1" applyFont="1" applyFill="1" applyBorder="1" applyAlignment="1">
      <alignment horizontal="center"/>
    </xf>
    <xf numFmtId="165" fontId="6" fillId="23" borderId="10" xfId="1" applyNumberFormat="1" applyFont="1" applyFill="1" applyBorder="1" applyAlignment="1">
      <alignment horizontal="center"/>
    </xf>
    <xf numFmtId="165" fontId="6" fillId="23" borderId="4" xfId="1" applyNumberFormat="1" applyFont="1" applyFill="1" applyBorder="1" applyAlignment="1">
      <alignment horizontal="center"/>
    </xf>
    <xf numFmtId="165" fontId="5" fillId="23" borderId="10" xfId="1" applyNumberFormat="1" applyFont="1" applyFill="1" applyBorder="1" applyAlignment="1">
      <alignment horizontal="center"/>
    </xf>
    <xf numFmtId="165" fontId="5" fillId="23" borderId="11" xfId="1" applyNumberFormat="1" applyFont="1" applyFill="1" applyBorder="1" applyAlignment="1">
      <alignment horizontal="center"/>
    </xf>
    <xf numFmtId="2" fontId="6" fillId="23" borderId="10" xfId="1" applyNumberFormat="1" applyFont="1" applyFill="1" applyBorder="1" applyAlignment="1">
      <alignment horizontal="center"/>
    </xf>
    <xf numFmtId="2" fontId="6" fillId="23" borderId="4" xfId="1" applyNumberFormat="1" applyFont="1" applyFill="1" applyBorder="1" applyAlignment="1">
      <alignment horizontal="center"/>
    </xf>
    <xf numFmtId="2" fontId="5" fillId="23" borderId="11" xfId="1" applyNumberFormat="1" applyFont="1" applyFill="1" applyBorder="1" applyAlignment="1">
      <alignment horizontal="center"/>
    </xf>
    <xf numFmtId="165" fontId="6" fillId="23" borderId="36" xfId="1" applyNumberFormat="1" applyFont="1" applyFill="1" applyBorder="1" applyAlignment="1">
      <alignment horizontal="center"/>
    </xf>
    <xf numFmtId="165" fontId="6" fillId="23" borderId="46" xfId="1" applyNumberFormat="1" applyFont="1" applyFill="1" applyBorder="1" applyAlignment="1">
      <alignment horizontal="center"/>
    </xf>
    <xf numFmtId="165" fontId="6" fillId="23" borderId="39" xfId="1" applyNumberFormat="1" applyFont="1" applyFill="1" applyBorder="1" applyAlignment="1">
      <alignment horizontal="center"/>
    </xf>
    <xf numFmtId="165" fontId="6" fillId="23" borderId="47" xfId="1" applyNumberFormat="1" applyFont="1" applyFill="1" applyBorder="1" applyAlignment="1">
      <alignment horizontal="center"/>
    </xf>
    <xf numFmtId="165" fontId="6" fillId="23" borderId="25" xfId="1" applyNumberFormat="1" applyFont="1" applyFill="1" applyBorder="1" applyAlignment="1">
      <alignment horizontal="center"/>
    </xf>
    <xf numFmtId="165" fontId="6" fillId="23" borderId="52" xfId="1" applyNumberFormat="1" applyFont="1" applyFill="1" applyBorder="1" applyAlignment="1">
      <alignment horizontal="center"/>
    </xf>
    <xf numFmtId="165" fontId="6" fillId="23" borderId="78" xfId="1" applyNumberFormat="1" applyFont="1" applyFill="1" applyBorder="1" applyAlignment="1">
      <alignment horizontal="center"/>
    </xf>
    <xf numFmtId="165" fontId="6" fillId="23" borderId="61" xfId="1" applyNumberFormat="1" applyFont="1" applyFill="1" applyBorder="1" applyAlignment="1">
      <alignment horizontal="center"/>
    </xf>
    <xf numFmtId="165" fontId="56" fillId="23" borderId="45" xfId="1" applyNumberFormat="1" applyFont="1" applyFill="1" applyBorder="1" applyAlignment="1">
      <alignment horizontal="center" vertical="center" wrapText="1"/>
    </xf>
    <xf numFmtId="165" fontId="45" fillId="0" borderId="82" xfId="5" applyNumberFormat="1" applyFont="1" applyFill="1" applyBorder="1" applyAlignment="1">
      <alignment horizontal="center" vertical="center"/>
    </xf>
    <xf numFmtId="165" fontId="55" fillId="17" borderId="45" xfId="1" applyNumberFormat="1" applyFont="1" applyFill="1" applyBorder="1" applyAlignment="1">
      <alignment horizontal="center" vertical="center"/>
    </xf>
    <xf numFmtId="165" fontId="56" fillId="17" borderId="45" xfId="1" applyNumberFormat="1" applyFont="1" applyFill="1" applyBorder="1" applyAlignment="1">
      <alignment horizontal="center" vertical="center" wrapText="1"/>
    </xf>
    <xf numFmtId="165" fontId="55" fillId="17" borderId="45" xfId="1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 wrapText="1"/>
    </xf>
    <xf numFmtId="165" fontId="56" fillId="0" borderId="0" xfId="1" applyNumberFormat="1" applyFont="1" applyFill="1" applyBorder="1" applyAlignment="1">
      <alignment horizontal="center" vertical="center" wrapText="1"/>
    </xf>
    <xf numFmtId="0" fontId="47" fillId="0" borderId="0" xfId="6" applyFont="1" applyFill="1" applyBorder="1" applyAlignment="1">
      <alignment vertical="center" wrapText="1"/>
    </xf>
    <xf numFmtId="0" fontId="52" fillId="0" borderId="0" xfId="0" applyFont="1" applyFill="1" applyBorder="1" applyAlignment="1"/>
    <xf numFmtId="165" fontId="79" fillId="0" borderId="45" xfId="1" applyNumberFormat="1" applyFont="1" applyBorder="1" applyAlignment="1">
      <alignment horizontal="left" vertical="center" wrapText="1"/>
    </xf>
    <xf numFmtId="0" fontId="79" fillId="0" borderId="45" xfId="0" applyFont="1" applyBorder="1" applyAlignment="1">
      <alignment horizontal="left" vertical="center" wrapText="1"/>
    </xf>
    <xf numFmtId="0" fontId="52" fillId="0" borderId="45" xfId="0" applyFont="1" applyBorder="1" applyAlignment="1">
      <alignment horizontal="left" vertical="center" wrapText="1"/>
    </xf>
    <xf numFmtId="0" fontId="79" fillId="0" borderId="26" xfId="0" applyFont="1" applyBorder="1" applyAlignment="1">
      <alignment horizontal="left" vertical="center" wrapText="1"/>
    </xf>
    <xf numFmtId="165" fontId="5" fillId="24" borderId="11" xfId="1" applyNumberFormat="1" applyFont="1" applyFill="1" applyBorder="1" applyAlignment="1">
      <alignment horizontal="center"/>
    </xf>
    <xf numFmtId="165" fontId="5" fillId="24" borderId="10" xfId="1" applyNumberFormat="1" applyFont="1" applyFill="1" applyBorder="1" applyAlignment="1">
      <alignment horizontal="center"/>
    </xf>
    <xf numFmtId="2" fontId="5" fillId="24" borderId="11" xfId="1" applyNumberFormat="1" applyFont="1" applyFill="1" applyBorder="1" applyAlignment="1">
      <alignment horizontal="center"/>
    </xf>
    <xf numFmtId="2" fontId="5" fillId="24" borderId="36" xfId="1" applyNumberFormat="1" applyFont="1" applyFill="1" applyBorder="1" applyAlignment="1">
      <alignment horizontal="center"/>
    </xf>
    <xf numFmtId="165" fontId="5" fillId="24" borderId="36" xfId="1" applyNumberFormat="1" applyFont="1" applyFill="1" applyBorder="1" applyAlignment="1">
      <alignment horizontal="center"/>
    </xf>
    <xf numFmtId="165" fontId="5" fillId="24" borderId="20" xfId="1" applyNumberFormat="1" applyFont="1" applyFill="1" applyBorder="1" applyAlignment="1">
      <alignment horizontal="center"/>
    </xf>
    <xf numFmtId="165" fontId="5" fillId="24" borderId="4" xfId="1" applyNumberFormat="1" applyFont="1" applyFill="1" applyBorder="1" applyAlignment="1">
      <alignment horizontal="center"/>
    </xf>
    <xf numFmtId="165" fontId="5" fillId="24" borderId="58" xfId="1" applyNumberFormat="1" applyFont="1" applyFill="1" applyBorder="1" applyAlignment="1">
      <alignment horizontal="center"/>
    </xf>
    <xf numFmtId="165" fontId="5" fillId="24" borderId="43" xfId="1" applyNumberFormat="1" applyFont="1" applyFill="1" applyBorder="1" applyAlignment="1">
      <alignment horizontal="center"/>
    </xf>
    <xf numFmtId="165" fontId="5" fillId="24" borderId="25" xfId="1" applyNumberFormat="1" applyFont="1" applyFill="1" applyBorder="1" applyAlignment="1">
      <alignment horizontal="center"/>
    </xf>
    <xf numFmtId="0" fontId="5" fillId="4" borderId="77" xfId="0" applyFont="1" applyFill="1" applyBorder="1" applyAlignment="1">
      <alignment vertical="center" wrapText="1"/>
    </xf>
    <xf numFmtId="0" fontId="5" fillId="4" borderId="30" xfId="0" applyFont="1" applyFill="1" applyBorder="1" applyAlignment="1">
      <alignment vertical="center" wrapText="1"/>
    </xf>
    <xf numFmtId="166" fontId="5" fillId="20" borderId="10" xfId="9" applyNumberFormat="1" applyFont="1" applyFill="1" applyBorder="1" applyAlignment="1">
      <alignment horizontal="center"/>
    </xf>
    <xf numFmtId="166" fontId="5" fillId="22" borderId="10" xfId="9" applyNumberFormat="1" applyFont="1" applyFill="1" applyBorder="1" applyAlignment="1">
      <alignment horizontal="center"/>
    </xf>
    <xf numFmtId="166" fontId="46" fillId="6" borderId="79" xfId="16" applyNumberFormat="1" applyFont="1" applyFill="1" applyBorder="1" applyAlignment="1">
      <alignment horizontal="right" indent="1"/>
    </xf>
    <xf numFmtId="166" fontId="46" fillId="6" borderId="16" xfId="16" applyNumberFormat="1" applyFont="1" applyFill="1" applyBorder="1" applyAlignment="1">
      <alignment horizontal="right" vertical="center"/>
    </xf>
    <xf numFmtId="165" fontId="6" fillId="8" borderId="56" xfId="1" applyNumberFormat="1" applyFont="1" applyFill="1" applyBorder="1" applyAlignment="1">
      <alignment horizontal="right" indent="1"/>
    </xf>
    <xf numFmtId="166" fontId="46" fillId="6" borderId="34" xfId="16" applyNumberFormat="1" applyFont="1" applyFill="1" applyBorder="1" applyAlignment="1">
      <alignment horizontal="right" vertical="center"/>
    </xf>
    <xf numFmtId="166" fontId="6" fillId="8" borderId="55" xfId="9" applyNumberFormat="1" applyFont="1" applyFill="1" applyBorder="1" applyAlignment="1">
      <alignment horizontal="right" indent="1"/>
    </xf>
    <xf numFmtId="166" fontId="46" fillId="6" borderId="12" xfId="16" applyNumberFormat="1" applyFont="1" applyFill="1" applyBorder="1" applyAlignment="1">
      <alignment horizontal="right" vertical="center"/>
    </xf>
    <xf numFmtId="166" fontId="6" fillId="0" borderId="13" xfId="9" applyNumberFormat="1" applyFont="1" applyFill="1" applyBorder="1" applyAlignment="1">
      <alignment horizontal="right" vertical="center"/>
    </xf>
    <xf numFmtId="165" fontId="6" fillId="0" borderId="33" xfId="1" applyNumberFormat="1" applyFont="1" applyFill="1" applyBorder="1" applyAlignment="1">
      <alignment horizontal="right" indent="1"/>
    </xf>
    <xf numFmtId="165" fontId="6" fillId="0" borderId="17" xfId="1" applyNumberFormat="1" applyFont="1" applyFill="1" applyBorder="1" applyAlignment="1">
      <alignment horizontal="right" indent="1"/>
    </xf>
    <xf numFmtId="166" fontId="6" fillId="0" borderId="77" xfId="9" applyNumberFormat="1" applyFont="1" applyFill="1" applyBorder="1" applyAlignment="1">
      <alignment horizontal="right" vertical="center"/>
    </xf>
    <xf numFmtId="165" fontId="6" fillId="0" borderId="35" xfId="1" applyNumberFormat="1" applyFont="1" applyFill="1" applyBorder="1" applyAlignment="1">
      <alignment horizontal="right" indent="1"/>
    </xf>
    <xf numFmtId="166" fontId="46" fillId="6" borderId="16" xfId="18" applyNumberFormat="1" applyFont="1" applyFill="1" applyBorder="1" applyAlignment="1">
      <alignment horizontal="right" vertical="center"/>
    </xf>
    <xf numFmtId="166" fontId="46" fillId="6" borderId="12" xfId="18" applyNumberFormat="1" applyFont="1" applyFill="1" applyBorder="1" applyAlignment="1">
      <alignment horizontal="right" vertical="center"/>
    </xf>
    <xf numFmtId="166" fontId="46" fillId="6" borderId="79" xfId="18" applyNumberFormat="1" applyFont="1" applyFill="1" applyBorder="1" applyAlignment="1">
      <alignment horizontal="right" indent="1"/>
    </xf>
    <xf numFmtId="166" fontId="46" fillId="6" borderId="34" xfId="18" applyNumberFormat="1" applyFont="1" applyFill="1" applyBorder="1" applyAlignment="1">
      <alignment horizontal="right" vertical="center"/>
    </xf>
    <xf numFmtId="165" fontId="6" fillId="0" borderId="10" xfId="1" applyNumberFormat="1" applyFont="1" applyFill="1" applyBorder="1" applyAlignment="1">
      <alignment horizontal="center"/>
    </xf>
    <xf numFmtId="166" fontId="5" fillId="20" borderId="25" xfId="9" applyNumberFormat="1" applyFont="1" applyFill="1" applyBorder="1" applyAlignment="1">
      <alignment horizontal="center"/>
    </xf>
    <xf numFmtId="0" fontId="50" fillId="0" borderId="3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165" fontId="53" fillId="21" borderId="6" xfId="1" applyNumberFormat="1" applyFont="1" applyFill="1" applyBorder="1" applyAlignment="1">
      <alignment horizontal="center" vertical="center" wrapText="1"/>
    </xf>
    <xf numFmtId="2" fontId="6" fillId="0" borderId="25" xfId="6" applyNumberFormat="1" applyFont="1" applyFill="1" applyBorder="1" applyAlignment="1">
      <alignment horizontal="center" wrapText="1"/>
    </xf>
    <xf numFmtId="164" fontId="6" fillId="0" borderId="25" xfId="6" applyNumberFormat="1" applyFont="1" applyFill="1" applyBorder="1" applyAlignment="1">
      <alignment horizontal="center" wrapText="1"/>
    </xf>
    <xf numFmtId="0" fontId="46" fillId="2" borderId="47" xfId="0" applyFont="1" applyFill="1" applyBorder="1"/>
    <xf numFmtId="0" fontId="35" fillId="2" borderId="47" xfId="0" applyFont="1" applyFill="1" applyBorder="1"/>
    <xf numFmtId="165" fontId="36" fillId="0" borderId="25" xfId="1" applyNumberFormat="1" applyFont="1" applyFill="1" applyBorder="1" applyAlignment="1">
      <alignment horizontal="center" wrapText="1"/>
    </xf>
    <xf numFmtId="10" fontId="36" fillId="0" borderId="25" xfId="1" applyNumberFormat="1" applyFont="1" applyFill="1" applyBorder="1" applyAlignment="1">
      <alignment horizontal="center" wrapText="1"/>
    </xf>
    <xf numFmtId="0" fontId="6" fillId="22" borderId="4" xfId="0" applyNumberFormat="1" applyFont="1" applyFill="1" applyBorder="1" applyAlignment="1">
      <alignment horizontal="center"/>
    </xf>
    <xf numFmtId="0" fontId="52" fillId="4" borderId="29" xfId="0" applyFont="1" applyFill="1" applyBorder="1" applyAlignment="1">
      <alignment horizontal="center"/>
    </xf>
    <xf numFmtId="0" fontId="51" fillId="19" borderId="0" xfId="0" applyFont="1" applyFill="1" applyAlignment="1">
      <alignment horizontal="center" vertical="center"/>
    </xf>
    <xf numFmtId="0" fontId="52" fillId="4" borderId="0" xfId="0" applyFont="1" applyFill="1" applyAlignment="1">
      <alignment horizontal="center"/>
    </xf>
    <xf numFmtId="0" fontId="52" fillId="0" borderId="27" xfId="0" applyFont="1" applyBorder="1" applyAlignment="1">
      <alignment horizontal="left"/>
    </xf>
    <xf numFmtId="0" fontId="52" fillId="0" borderId="29" xfId="0" applyFont="1" applyBorder="1" applyAlignment="1">
      <alignment horizontal="left"/>
    </xf>
    <xf numFmtId="0" fontId="52" fillId="0" borderId="42" xfId="0" applyFont="1" applyBorder="1" applyAlignment="1">
      <alignment horizontal="left"/>
    </xf>
    <xf numFmtId="0" fontId="47" fillId="0" borderId="27" xfId="6" applyFont="1" applyFill="1" applyBorder="1" applyAlignment="1">
      <alignment horizontal="left" vertical="center" wrapText="1"/>
    </xf>
    <xf numFmtId="0" fontId="47" fillId="0" borderId="29" xfId="6" applyFont="1" applyFill="1" applyBorder="1" applyAlignment="1">
      <alignment horizontal="left" vertical="center" wrapText="1"/>
    </xf>
    <xf numFmtId="0" fontId="47" fillId="0" borderId="42" xfId="6" applyFont="1" applyFill="1" applyBorder="1" applyAlignment="1">
      <alignment horizontal="left" vertical="center" wrapText="1"/>
    </xf>
    <xf numFmtId="0" fontId="24" fillId="1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8" borderId="0" xfId="0" applyFont="1" applyFill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40" fillId="10" borderId="48" xfId="6" applyFont="1" applyFill="1" applyBorder="1" applyAlignment="1">
      <alignment horizontal="center" vertical="center" wrapText="1"/>
    </xf>
    <xf numFmtId="0" fontId="40" fillId="10" borderId="0" xfId="6" applyFont="1" applyFill="1" applyBorder="1" applyAlignment="1">
      <alignment horizontal="center" vertical="center" wrapText="1"/>
    </xf>
    <xf numFmtId="0" fontId="59" fillId="10" borderId="50" xfId="6" applyFont="1" applyFill="1" applyBorder="1" applyAlignment="1">
      <alignment horizontal="left" wrapText="1"/>
    </xf>
    <xf numFmtId="0" fontId="59" fillId="10" borderId="14" xfId="6" applyFont="1" applyFill="1" applyBorder="1" applyAlignment="1">
      <alignment horizontal="left" wrapText="1"/>
    </xf>
    <xf numFmtId="0" fontId="64" fillId="10" borderId="20" xfId="6" applyFont="1" applyFill="1" applyBorder="1" applyAlignment="1">
      <alignment horizontal="center" vertical="center" wrapText="1"/>
    </xf>
    <xf numFmtId="0" fontId="64" fillId="10" borderId="54" xfId="6" applyFont="1" applyFill="1" applyBorder="1" applyAlignment="1">
      <alignment horizontal="center" vertical="center" wrapText="1"/>
    </xf>
    <xf numFmtId="0" fontId="64" fillId="10" borderId="1" xfId="6" applyFont="1" applyFill="1" applyBorder="1" applyAlignment="1">
      <alignment vertical="center" wrapText="1"/>
    </xf>
    <xf numFmtId="0" fontId="68" fillId="0" borderId="3" xfId="0" applyFont="1" applyBorder="1" applyAlignment="1">
      <alignment vertical="center" wrapText="1"/>
    </xf>
    <xf numFmtId="0" fontId="59" fillId="10" borderId="2" xfId="6" applyFont="1" applyFill="1" applyBorder="1" applyAlignment="1">
      <alignment horizontal="center" vertical="center" wrapText="1"/>
    </xf>
    <xf numFmtId="0" fontId="59" fillId="10" borderId="5" xfId="6" applyFont="1" applyFill="1" applyBorder="1" applyAlignment="1">
      <alignment horizontal="center" vertical="center" wrapText="1"/>
    </xf>
    <xf numFmtId="0" fontId="59" fillId="10" borderId="3" xfId="6" applyFont="1" applyFill="1" applyBorder="1" applyAlignment="1">
      <alignment horizontal="center" vertical="center" wrapText="1"/>
    </xf>
    <xf numFmtId="0" fontId="59" fillId="10" borderId="30" xfId="6" applyFont="1" applyFill="1" applyBorder="1" applyAlignment="1">
      <alignment horizontal="center" vertical="center" wrapText="1"/>
    </xf>
    <xf numFmtId="2" fontId="59" fillId="10" borderId="3" xfId="6" applyNumberFormat="1" applyFont="1" applyFill="1" applyBorder="1" applyAlignment="1">
      <alignment horizontal="center" vertical="center" wrapText="1"/>
    </xf>
    <xf numFmtId="2" fontId="59" fillId="10" borderId="30" xfId="6" applyNumberFormat="1" applyFont="1" applyFill="1" applyBorder="1" applyAlignment="1">
      <alignment horizontal="center" vertical="center" wrapText="1"/>
    </xf>
    <xf numFmtId="0" fontId="59" fillId="10" borderId="1" xfId="6" applyFont="1" applyFill="1" applyBorder="1" applyAlignment="1">
      <alignment horizontal="center" vertical="center" wrapText="1"/>
    </xf>
    <xf numFmtId="0" fontId="59" fillId="10" borderId="66" xfId="6" applyFont="1" applyFill="1" applyBorder="1" applyAlignment="1">
      <alignment horizontal="center" vertical="center" wrapText="1"/>
    </xf>
    <xf numFmtId="0" fontId="51" fillId="10" borderId="68" xfId="6" applyFont="1" applyFill="1" applyBorder="1" applyAlignment="1">
      <alignment horizontal="center" vertical="center" wrapText="1"/>
    </xf>
    <xf numFmtId="0" fontId="51" fillId="10" borderId="6" xfId="6" applyFont="1" applyFill="1" applyBorder="1" applyAlignment="1">
      <alignment horizontal="center" vertical="center" wrapText="1"/>
    </xf>
    <xf numFmtId="0" fontId="54" fillId="10" borderId="68" xfId="6" applyFont="1" applyFill="1" applyBorder="1" applyAlignment="1">
      <alignment horizontal="center" vertical="center" wrapText="1"/>
    </xf>
    <xf numFmtId="0" fontId="54" fillId="10" borderId="6" xfId="6" applyFont="1" applyFill="1" applyBorder="1" applyAlignment="1">
      <alignment horizontal="center" vertical="center" wrapText="1"/>
    </xf>
    <xf numFmtId="0" fontId="14" fillId="7" borderId="11" xfId="6" applyFont="1" applyFill="1" applyBorder="1" applyAlignment="1">
      <alignment wrapText="1"/>
    </xf>
    <xf numFmtId="0" fontId="13" fillId="0" borderId="52" xfId="6" applyFont="1" applyBorder="1" applyAlignment="1">
      <alignment wrapText="1"/>
    </xf>
    <xf numFmtId="0" fontId="3" fillId="12" borderId="50" xfId="0" applyFont="1" applyFill="1" applyBorder="1" applyAlignment="1">
      <alignment horizontal="center" vertical="center" wrapText="1"/>
    </xf>
    <xf numFmtId="0" fontId="0" fillId="12" borderId="14" xfId="0" applyFill="1" applyBorder="1" applyAlignment="1">
      <alignment horizontal="center" vertical="center" wrapText="1"/>
    </xf>
    <xf numFmtId="0" fontId="3" fillId="12" borderId="51" xfId="0" applyFont="1" applyFill="1" applyBorder="1" applyAlignment="1">
      <alignment horizontal="center" vertical="center" wrapText="1"/>
    </xf>
    <xf numFmtId="0" fontId="0" fillId="12" borderId="53" xfId="0" applyFill="1" applyBorder="1" applyAlignment="1">
      <alignment horizontal="center" vertical="center" wrapText="1"/>
    </xf>
    <xf numFmtId="0" fontId="2" fillId="10" borderId="54" xfId="6" applyFont="1" applyFill="1" applyBorder="1" applyAlignment="1">
      <alignment horizontal="center" vertical="center" wrapText="1"/>
    </xf>
    <xf numFmtId="0" fontId="2" fillId="10" borderId="36" xfId="6" applyFont="1" applyFill="1" applyBorder="1" applyAlignment="1">
      <alignment horizontal="center" vertical="center" wrapText="1"/>
    </xf>
    <xf numFmtId="0" fontId="14" fillId="7" borderId="52" xfId="6" applyFont="1" applyFill="1" applyBorder="1" applyAlignment="1">
      <alignment wrapText="1"/>
    </xf>
    <xf numFmtId="0" fontId="2" fillId="10" borderId="20" xfId="6" applyFont="1" applyFill="1" applyBorder="1" applyAlignment="1">
      <alignment horizontal="center" vertical="center" wrapText="1"/>
    </xf>
    <xf numFmtId="0" fontId="4" fillId="10" borderId="54" xfId="6" applyFont="1" applyFill="1" applyBorder="1" applyAlignment="1">
      <alignment horizontal="center" vertical="center" wrapText="1"/>
    </xf>
    <xf numFmtId="0" fontId="4" fillId="10" borderId="36" xfId="6" applyFont="1" applyFill="1" applyBorder="1" applyAlignment="1">
      <alignment horizontal="center" vertical="center" wrapText="1"/>
    </xf>
    <xf numFmtId="0" fontId="24" fillId="10" borderId="21" xfId="6" applyFont="1" applyFill="1" applyBorder="1" applyAlignment="1">
      <alignment horizontal="center" vertical="center" wrapText="1"/>
    </xf>
    <xf numFmtId="0" fontId="24" fillId="10" borderId="62" xfId="6" applyFont="1" applyFill="1" applyBorder="1" applyAlignment="1">
      <alignment horizontal="center" vertical="center" wrapText="1"/>
    </xf>
    <xf numFmtId="0" fontId="24" fillId="10" borderId="19" xfId="6" applyFont="1" applyFill="1" applyBorder="1" applyAlignment="1">
      <alignment horizontal="center" vertical="center" wrapText="1"/>
    </xf>
    <xf numFmtId="0" fontId="24" fillId="10" borderId="30" xfId="0" applyFont="1" applyFill="1" applyBorder="1" applyAlignment="1">
      <alignment horizontal="center" vertical="center"/>
    </xf>
    <xf numFmtId="0" fontId="2" fillId="10" borderId="1" xfId="6" applyFont="1" applyFill="1" applyBorder="1" applyAlignment="1">
      <alignment horizontal="center" vertical="center" wrapText="1"/>
    </xf>
    <xf numFmtId="0" fontId="2" fillId="10" borderId="66" xfId="6" applyFont="1" applyFill="1" applyBorder="1" applyAlignment="1">
      <alignment horizontal="center" vertical="center" wrapText="1"/>
    </xf>
    <xf numFmtId="0" fontId="2" fillId="10" borderId="3" xfId="6" applyFont="1" applyFill="1" applyBorder="1" applyAlignment="1">
      <alignment horizontal="center" vertical="center" wrapText="1"/>
    </xf>
    <xf numFmtId="0" fontId="2" fillId="10" borderId="30" xfId="6" applyFont="1" applyFill="1" applyBorder="1" applyAlignment="1">
      <alignment horizontal="center" vertical="center" wrapText="1"/>
    </xf>
    <xf numFmtId="0" fontId="2" fillId="10" borderId="2" xfId="6" applyFont="1" applyFill="1" applyBorder="1" applyAlignment="1">
      <alignment horizontal="center" vertical="center" wrapText="1"/>
    </xf>
    <xf numFmtId="0" fontId="2" fillId="10" borderId="5" xfId="6" applyFont="1" applyFill="1" applyBorder="1" applyAlignment="1">
      <alignment horizontal="center" vertical="center" wrapText="1"/>
    </xf>
  </cellXfs>
  <cellStyles count="20">
    <cellStyle name="Comma" xfId="9" builtinId="3"/>
    <cellStyle name="Comma 2" xfId="12"/>
    <cellStyle name="Comma 2 2" xfId="15"/>
    <cellStyle name="Comma 2 2 2" xfId="19"/>
    <cellStyle name="Comma 2 3" xfId="17"/>
    <cellStyle name="Comma 3" xfId="14"/>
    <cellStyle name="Comma 3 2" xfId="18"/>
    <cellStyle name="Comma 4" xfId="16"/>
    <cellStyle name="Excel Built-in Normal" xfId="4"/>
    <cellStyle name="Normal" xfId="0" builtinId="0"/>
    <cellStyle name="Normal 16" xfId="7"/>
    <cellStyle name="Normal 2" xfId="3"/>
    <cellStyle name="Normal 2 2" xfId="11"/>
    <cellStyle name="Normal 3" xfId="6"/>
    <cellStyle name="Normal 3 2" xfId="8"/>
    <cellStyle name="Normal 4" xfId="10"/>
    <cellStyle name="Normal 4 2" xfId="13"/>
    <cellStyle name="Normal_Alternative PI" xfId="5"/>
    <cellStyle name="Percent" xfId="1" builtinId="5"/>
    <cellStyle name="Percent 2" xfId="2"/>
  </cellStyles>
  <dxfs count="16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ont>
        <condense val="0"/>
        <extend val="0"/>
        <color indexed="12"/>
      </font>
      <fill>
        <patternFill>
          <bgColor indexed="31"/>
        </patternFill>
      </fill>
    </dxf>
    <dxf>
      <font>
        <condense val="0"/>
        <extend val="0"/>
        <color indexed="10"/>
      </font>
      <fill>
        <patternFill>
          <bgColor indexed="29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E4E4E4"/>
      <color rgb="FFCCFFCC"/>
      <color rgb="FFFFFFCC"/>
      <color rgb="FFFFCC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125003\AppData\Local\Microsoft\Windows\Temporary%20Internet%20Files\Content.Outlook\2G5C53P7\QA%20P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ations and Timeliness"/>
      <sheetName val="Ascertainment stability"/>
      <sheetName val="Site totals check"/>
      <sheetName val="Ascertainment DCO"/>
      <sheetName val="DCO totals check"/>
      <sheetName val="% zero survival"/>
      <sheetName val="% zero sur totals check"/>
      <sheetName val="% micro"/>
      <sheetName val="% mirco totals check"/>
      <sheetName val="% ns morph"/>
      <sheetName val="NS morph totals check"/>
      <sheetName val="MI ratio"/>
      <sheetName val="MI totals check"/>
      <sheetName val="Completeness"/>
      <sheetName val="All trt"/>
      <sheetName val="Trt Surgery"/>
      <sheetName val="Surgery totals check"/>
      <sheetName val="Trt XRT"/>
      <sheetName val="XRT totals check "/>
      <sheetName val="Trt Tel"/>
      <sheetName val="Tel totals check "/>
      <sheetName val="Trt Chemo"/>
      <sheetName val="Chemo totals check"/>
      <sheetName val="Trt Misc"/>
      <sheetName val="Trt Ql"/>
      <sheetName val="Screen Ql"/>
      <sheetName val="Stage grade Eng"/>
      <sheetName val="Stage grade Scot"/>
      <sheetName val="Stage grade Wales"/>
      <sheetName val="Stage grade NI"/>
      <sheetName val="Stage grade Eire"/>
      <sheetName val="Stage"/>
      <sheetName val="Grade"/>
      <sheetName val="my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E3">
            <v>134665</v>
          </cell>
          <cell r="F3">
            <v>16011</v>
          </cell>
          <cell r="G3">
            <v>8694</v>
          </cell>
          <cell r="H3">
            <v>4255</v>
          </cell>
          <cell r="I3">
            <v>8940</v>
          </cell>
          <cell r="J3">
            <v>172565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abSelected="1" workbookViewId="0">
      <selection activeCell="G11" sqref="G11"/>
    </sheetView>
  </sheetViews>
  <sheetFormatPr defaultRowHeight="15" x14ac:dyDescent="0.25"/>
  <cols>
    <col min="1" max="1" width="54.5703125" style="370" customWidth="1"/>
    <col min="2" max="2" width="15.28515625" style="370" customWidth="1"/>
    <col min="3" max="8" width="11.28515625" style="370" customWidth="1"/>
  </cols>
  <sheetData>
    <row r="1" spans="1:8" ht="31.5" customHeight="1" x14ac:dyDescent="0.25">
      <c r="A1" s="758" t="s">
        <v>432</v>
      </c>
      <c r="B1" s="758"/>
      <c r="C1" s="758"/>
      <c r="D1" s="758"/>
      <c r="E1" s="758"/>
      <c r="F1" s="758"/>
      <c r="G1" s="758"/>
      <c r="H1" s="758"/>
    </row>
    <row r="2" spans="1:8" ht="7.5" customHeight="1" thickBot="1" x14ac:dyDescent="0.3">
      <c r="A2" s="759"/>
      <c r="B2" s="759"/>
      <c r="C2" s="759"/>
      <c r="D2" s="759"/>
      <c r="E2" s="759"/>
      <c r="F2" s="759"/>
      <c r="G2" s="759"/>
      <c r="H2" s="759"/>
    </row>
    <row r="3" spans="1:8" ht="16.5" thickBot="1" x14ac:dyDescent="0.3">
      <c r="A3" s="363"/>
      <c r="B3" s="763" t="s">
        <v>348</v>
      </c>
      <c r="C3" s="764"/>
      <c r="D3" s="764"/>
      <c r="E3" s="764"/>
      <c r="F3" s="765"/>
      <c r="G3" s="710"/>
      <c r="H3" s="710"/>
    </row>
    <row r="4" spans="1:8" ht="15.75" thickBot="1" x14ac:dyDescent="0.3">
      <c r="A4" s="364"/>
      <c r="B4" s="760" t="s">
        <v>667</v>
      </c>
      <c r="C4" s="761"/>
      <c r="D4" s="761"/>
      <c r="E4" s="761"/>
      <c r="F4" s="762"/>
      <c r="G4" s="711"/>
      <c r="H4" s="711"/>
    </row>
    <row r="5" spans="1:8" ht="15.75" thickBot="1" x14ac:dyDescent="0.3">
      <c r="A5" s="365"/>
      <c r="B5" s="760" t="s">
        <v>659</v>
      </c>
      <c r="C5" s="761"/>
      <c r="D5" s="761"/>
      <c r="E5" s="761"/>
      <c r="F5" s="762"/>
      <c r="G5" s="711"/>
      <c r="H5" s="711"/>
    </row>
    <row r="6" spans="1:8" ht="7.5" customHeight="1" thickBot="1" x14ac:dyDescent="0.3">
      <c r="A6" s="757"/>
      <c r="B6" s="757"/>
      <c r="C6" s="757"/>
      <c r="D6" s="757"/>
      <c r="E6" s="757"/>
      <c r="F6" s="757"/>
      <c r="G6" s="711"/>
      <c r="H6" s="711"/>
    </row>
    <row r="7" spans="1:8" ht="49.5" customHeight="1" x14ac:dyDescent="0.25">
      <c r="A7" s="366" t="s">
        <v>662</v>
      </c>
      <c r="B7" s="367" t="s">
        <v>1044</v>
      </c>
      <c r="C7" s="367" t="s">
        <v>1045</v>
      </c>
      <c r="D7" s="368" t="s">
        <v>1</v>
      </c>
      <c r="E7" s="368" t="s">
        <v>2</v>
      </c>
      <c r="F7" s="368" t="s">
        <v>4</v>
      </c>
      <c r="G7" s="708" t="s">
        <v>3</v>
      </c>
      <c r="H7" s="708" t="s">
        <v>5</v>
      </c>
    </row>
    <row r="8" spans="1:8" ht="29.25" x14ac:dyDescent="0.25">
      <c r="A8" s="712" t="s">
        <v>1047</v>
      </c>
      <c r="B8" s="670">
        <v>2E-3</v>
      </c>
      <c r="C8" s="670">
        <v>-4.4666666666666665E-3</v>
      </c>
      <c r="D8" s="671">
        <v>6.0000000000000001E-3</v>
      </c>
      <c r="E8" s="703">
        <v>4.1000000000000002E-2</v>
      </c>
      <c r="F8" s="671">
        <v>2.1999999999999999E-2</v>
      </c>
      <c r="G8" s="709"/>
      <c r="H8" s="709"/>
    </row>
    <row r="9" spans="1:8" ht="43.5" x14ac:dyDescent="0.25">
      <c r="A9" s="713" t="s">
        <v>1048</v>
      </c>
      <c r="B9" s="670">
        <v>1.3106334631793731E-2</v>
      </c>
      <c r="C9" s="670">
        <v>2.0733333333333333E-2</v>
      </c>
      <c r="D9" s="671">
        <v>1.11E-2</v>
      </c>
      <c r="E9" s="671">
        <v>2.98E-2</v>
      </c>
      <c r="F9" s="671">
        <v>2.1299999999999999E-2</v>
      </c>
      <c r="G9" s="709"/>
      <c r="H9" s="709"/>
    </row>
    <row r="10" spans="1:8" ht="43.5" x14ac:dyDescent="0.25">
      <c r="A10" s="714" t="s">
        <v>1049</v>
      </c>
      <c r="B10" s="705">
        <v>0.80605868330747754</v>
      </c>
      <c r="C10" s="705">
        <v>0.77933333333333332</v>
      </c>
      <c r="D10" s="706">
        <v>0.81899999999999995</v>
      </c>
      <c r="E10" s="703">
        <v>0.67200000000000004</v>
      </c>
      <c r="F10" s="706">
        <v>0.84699999999999998</v>
      </c>
      <c r="G10" s="709"/>
      <c r="H10" s="709"/>
    </row>
    <row r="11" spans="1:8" ht="43.5" x14ac:dyDescent="0.25">
      <c r="A11" s="713" t="s">
        <v>1050</v>
      </c>
      <c r="B11" s="672">
        <v>0.98518000541369666</v>
      </c>
      <c r="C11" s="672">
        <v>0.94277083333333334</v>
      </c>
      <c r="D11" s="671">
        <v>0.99091250000000008</v>
      </c>
      <c r="E11" s="671">
        <v>0.96267499999999995</v>
      </c>
      <c r="F11" s="703">
        <v>0.87472499999999997</v>
      </c>
      <c r="G11" s="709"/>
      <c r="H11" s="709"/>
    </row>
    <row r="12" spans="1:8" ht="43.5" x14ac:dyDescent="0.25">
      <c r="A12" s="713" t="s">
        <v>1051</v>
      </c>
      <c r="B12" s="670">
        <v>0.97256138676011605</v>
      </c>
      <c r="C12" s="670">
        <v>0.96176111111111107</v>
      </c>
      <c r="D12" s="673">
        <v>0.97413333333333318</v>
      </c>
      <c r="E12" s="673">
        <v>0.96545000000000003</v>
      </c>
      <c r="F12" s="673">
        <v>0.94569999999999999</v>
      </c>
      <c r="G12" s="558"/>
      <c r="H12" s="558"/>
    </row>
    <row r="13" spans="1:8" ht="43.5" x14ac:dyDescent="0.25">
      <c r="A13" s="713" t="s">
        <v>1052</v>
      </c>
      <c r="B13" s="670">
        <v>0.97222133287540058</v>
      </c>
      <c r="C13" s="670">
        <v>0.91689999999999994</v>
      </c>
      <c r="D13" s="671">
        <v>0.98029999999999995</v>
      </c>
      <c r="E13" s="671">
        <v>0.93479999999999996</v>
      </c>
      <c r="F13" s="703">
        <v>0.83560000000000001</v>
      </c>
      <c r="G13" s="709"/>
      <c r="H13" s="709"/>
    </row>
    <row r="14" spans="1:8" ht="29.25" x14ac:dyDescent="0.25">
      <c r="A14" s="713" t="s">
        <v>1053</v>
      </c>
      <c r="B14" s="707">
        <v>4.8461316808945986E-3</v>
      </c>
      <c r="C14" s="707">
        <v>3.6999999999999997E-3</v>
      </c>
      <c r="D14" s="706">
        <v>5.1999999999999998E-3</v>
      </c>
      <c r="E14" s="706">
        <v>1.8E-3</v>
      </c>
      <c r="F14" s="706">
        <v>4.1000000000000003E-3</v>
      </c>
      <c r="G14" s="709"/>
      <c r="H14" s="709"/>
    </row>
    <row r="15" spans="1:8" ht="43.5" x14ac:dyDescent="0.25">
      <c r="A15" s="713" t="s">
        <v>1054</v>
      </c>
      <c r="B15" s="705">
        <v>1.1863563201997829E-2</v>
      </c>
      <c r="C15" s="705">
        <v>8.5666666666666669E-3</v>
      </c>
      <c r="D15" s="706">
        <v>1.26E-2</v>
      </c>
      <c r="E15" s="706">
        <v>6.1999999999999998E-3</v>
      </c>
      <c r="F15" s="706">
        <v>6.8999999999999999E-3</v>
      </c>
      <c r="G15" s="709"/>
      <c r="H15" s="709"/>
    </row>
    <row r="16" spans="1:8" ht="43.5" x14ac:dyDescent="0.25">
      <c r="A16" s="713" t="s">
        <v>1055</v>
      </c>
      <c r="B16" s="670">
        <v>0.8516356058246719</v>
      </c>
      <c r="C16" s="670">
        <v>0.84809999999999997</v>
      </c>
      <c r="D16" s="671">
        <v>0.85289999999999999</v>
      </c>
      <c r="E16" s="671">
        <v>0.83889999999999998</v>
      </c>
      <c r="F16" s="671">
        <v>0.85250000000000004</v>
      </c>
      <c r="G16" s="709"/>
      <c r="H16" s="709"/>
    </row>
    <row r="17" spans="1:8" ht="43.5" x14ac:dyDescent="0.25">
      <c r="A17" s="713" t="s">
        <v>1056</v>
      </c>
      <c r="B17" s="670">
        <v>1.2351375090140431E-2</v>
      </c>
      <c r="C17" s="670">
        <v>1.3100000000000001E-2</v>
      </c>
      <c r="D17" s="671">
        <v>1.23E-2</v>
      </c>
      <c r="E17" s="671">
        <v>1.2200000000000001E-2</v>
      </c>
      <c r="F17" s="671">
        <v>1.4800000000000001E-2</v>
      </c>
      <c r="G17" s="709"/>
      <c r="H17" s="709"/>
    </row>
    <row r="18" spans="1:8" ht="29.25" x14ac:dyDescent="0.25">
      <c r="A18" s="714" t="s">
        <v>1057</v>
      </c>
      <c r="B18" s="670">
        <v>0.60161304875528632</v>
      </c>
      <c r="C18" s="670">
        <v>0.61066666666666658</v>
      </c>
      <c r="D18" s="671">
        <v>0.60199999999999998</v>
      </c>
      <c r="E18" s="671">
        <v>0.58599999999999997</v>
      </c>
      <c r="F18" s="671">
        <v>0.64400000000000002</v>
      </c>
      <c r="G18" s="709"/>
      <c r="H18" s="709"/>
    </row>
    <row r="19" spans="1:8" ht="29.25" x14ac:dyDescent="0.25">
      <c r="A19" s="713" t="s">
        <v>1058</v>
      </c>
      <c r="B19" s="670">
        <v>0.87098878866056517</v>
      </c>
      <c r="C19" s="670">
        <v>0.79210000000000003</v>
      </c>
      <c r="D19" s="671">
        <v>0.88900000000000001</v>
      </c>
      <c r="E19" s="671">
        <v>0.69520000000000004</v>
      </c>
      <c r="F19" s="671" t="s">
        <v>1013</v>
      </c>
      <c r="G19" s="709"/>
      <c r="H19" s="709"/>
    </row>
    <row r="20" spans="1:8" ht="29.25" x14ac:dyDescent="0.25">
      <c r="A20" s="713" t="s">
        <v>1059</v>
      </c>
      <c r="B20" s="670">
        <v>0.45128473433321709</v>
      </c>
      <c r="C20" s="670">
        <v>0.48056666666666664</v>
      </c>
      <c r="D20" s="671">
        <v>0.44340000000000002</v>
      </c>
      <c r="E20" s="671">
        <v>0.51439999999999997</v>
      </c>
      <c r="F20" s="671">
        <v>0.4839</v>
      </c>
      <c r="G20" s="709"/>
      <c r="H20" s="709"/>
    </row>
    <row r="21" spans="1:8" ht="43.5" x14ac:dyDescent="0.25">
      <c r="A21" s="713" t="s">
        <v>1060</v>
      </c>
      <c r="B21" s="670">
        <v>0.31975937066173066</v>
      </c>
      <c r="C21" s="670">
        <v>0.37660000000000005</v>
      </c>
      <c r="D21" s="703">
        <v>0.30030000000000001</v>
      </c>
      <c r="E21" s="671">
        <v>0.45290000000000002</v>
      </c>
      <c r="F21" s="671" t="s">
        <v>1013</v>
      </c>
      <c r="G21" s="709"/>
      <c r="H21" s="709"/>
    </row>
    <row r="22" spans="1:8" ht="44.25" thickBot="1" x14ac:dyDescent="0.3">
      <c r="A22" s="715" t="s">
        <v>1061</v>
      </c>
      <c r="B22" s="674">
        <v>0.24860182037504111</v>
      </c>
      <c r="C22" s="674">
        <v>0.2586</v>
      </c>
      <c r="D22" s="369">
        <v>0.2462</v>
      </c>
      <c r="E22" s="369">
        <v>0.27100000000000002</v>
      </c>
      <c r="F22" s="369" t="s">
        <v>1013</v>
      </c>
      <c r="G22" s="558"/>
      <c r="H22" s="559"/>
    </row>
    <row r="23" spans="1:8" ht="18" x14ac:dyDescent="0.25">
      <c r="A23" s="556"/>
      <c r="B23" s="557"/>
      <c r="C23" s="557"/>
      <c r="D23" s="558"/>
      <c r="E23" s="558"/>
      <c r="F23" s="558"/>
      <c r="G23" s="558"/>
      <c r="H23" s="559"/>
    </row>
    <row r="24" spans="1:8" x14ac:dyDescent="0.25">
      <c r="A24" s="555" t="s">
        <v>663</v>
      </c>
    </row>
    <row r="25" spans="1:8" x14ac:dyDescent="0.25">
      <c r="A25" s="555" t="s">
        <v>664</v>
      </c>
    </row>
    <row r="26" spans="1:8" x14ac:dyDescent="0.25">
      <c r="A26" s="555" t="s">
        <v>665</v>
      </c>
    </row>
    <row r="27" spans="1:8" x14ac:dyDescent="0.25">
      <c r="A27" s="555" t="s">
        <v>666</v>
      </c>
    </row>
    <row r="28" spans="1:8" x14ac:dyDescent="0.25">
      <c r="A28" s="555" t="s">
        <v>668</v>
      </c>
    </row>
  </sheetData>
  <mergeCells count="6">
    <mergeCell ref="A6:F6"/>
    <mergeCell ref="A1:H1"/>
    <mergeCell ref="A2:H2"/>
    <mergeCell ref="B5:F5"/>
    <mergeCell ref="B4:F4"/>
    <mergeCell ref="B3:F3"/>
  </mergeCells>
  <conditionalFormatting sqref="D15:H19 D8:H13 B11:C11">
    <cfRule type="containsText" dxfId="15" priority="3" operator="containsText" text="N/A">
      <formula>NOT(ISERROR(SEARCH("N/A",B8)))</formula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showGridLines="0" topLeftCell="B21" zoomScaleNormal="100" workbookViewId="0">
      <selection activeCell="B1" sqref="B1:O50"/>
    </sheetView>
  </sheetViews>
  <sheetFormatPr defaultColWidth="0" defaultRowHeight="15.75" zeroHeight="1" x14ac:dyDescent="0.25"/>
  <cols>
    <col min="1" max="1" width="49.140625" hidden="1" customWidth="1"/>
    <col min="2" max="2" width="12.5703125" style="184" customWidth="1"/>
    <col min="3" max="15" width="9.140625" style="184" customWidth="1"/>
    <col min="16" max="16384" width="9.140625" hidden="1"/>
  </cols>
  <sheetData>
    <row r="1" spans="1:15" ht="43.5" customHeight="1" x14ac:dyDescent="0.25">
      <c r="A1" t="s">
        <v>432</v>
      </c>
      <c r="B1" s="768" t="s">
        <v>650</v>
      </c>
      <c r="C1" s="769"/>
      <c r="D1" s="769"/>
      <c r="E1" s="769"/>
      <c r="F1" s="769"/>
      <c r="G1" s="769"/>
      <c r="H1" s="769"/>
      <c r="I1" s="769"/>
      <c r="J1" s="769"/>
      <c r="K1" s="769"/>
      <c r="L1" s="769"/>
      <c r="M1" s="769"/>
      <c r="N1" s="769"/>
      <c r="O1" s="769"/>
    </row>
    <row r="2" spans="1:15" ht="30.75" customHeight="1" x14ac:dyDescent="0.25">
      <c r="B2" s="766" t="s">
        <v>1</v>
      </c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</row>
    <row r="3" spans="1:15" x14ac:dyDescent="0.25">
      <c r="A3" t="s">
        <v>1</v>
      </c>
      <c r="B3" s="185">
        <v>2014</v>
      </c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4" spans="1:15" x14ac:dyDescent="0.25">
      <c r="A4" t="s">
        <v>428</v>
      </c>
      <c r="B4" s="184" t="str">
        <f>IFERROR(CONCATENATE("In ",$B$3," there were ",VLOOKUP($A4,'UKIACR PI Table'!$A:$H,3,0)," cancer (ICD10 C00-C97 exlcuding C44) cases registered in ",'Useful Statements'!$A$3),"-")</f>
        <v>-</v>
      </c>
    </row>
    <row r="5" spans="1:15" x14ac:dyDescent="0.25">
      <c r="A5" t="s">
        <v>646</v>
      </c>
      <c r="B5" s="184" t="str">
        <f>IFERROR(CONCATENATE("In ",$B$3," the cancer site that had the most number of cases registered in ",$A$3," was ",IF(LOWER(INDEX('UKIACR PI Table'!#REF!,3,MATCH('Useful Statements'!$A5,'UKIACR PI Table'!#REF!,0)))="non-melanoma skin cancer","non-melanoma skin",LOWER(INDEX('UKIACR PI Table'!#REF!,3,MATCH('Useful Statements'!$A5,'UKIACR PI Table'!#REF!,0)))), " cancer"),"-")</f>
        <v>-</v>
      </c>
    </row>
    <row r="6" spans="1:15" x14ac:dyDescent="0.25">
      <c r="A6" t="s">
        <v>647</v>
      </c>
      <c r="B6" s="184" t="str">
        <f>IFERROR(CONCATENATE("In ",$B$3," the cancer site that had the fewest number of cases registered in ",$A$3," was ",IF(LOWER(INDEX('UKIACR PI Table'!#REF!,3,MATCH('Useful Statements'!$A6,'UKIACR PI Table'!#REF!,0)))="cervix","cervical",LOWER(INDEX('UKIACR PI Table'!#REF!,3,MATCH('Useful Statements'!$A6,'UKIACR PI Table'!#REF!,0)))), " cancer"),"-")</f>
        <v>-</v>
      </c>
    </row>
    <row r="7" spans="1:15" x14ac:dyDescent="0.25">
      <c r="A7" t="s">
        <v>648</v>
      </c>
      <c r="B7" s="184" t="str">
        <f>IFERROR(IF(LOWER('UKIACR PI Table'!#REF!)="cup",CONCATENATE("In ",$B$3," the cancer site that had the highest DCO rate in ",$A$3," was ",IF(LOWER('UKIACR PI Table'!#REF!)="cup","cancer of unknown primary",LOWER('UKIACR PI Table'!#REF!))),CONCATENATE("In ",$B$3," the cancer site that had the highest DCO rate in ",$A$3," was ",IF(LOWER('UKIACR PI Table'!#REF!)="cup","cancer of unknown primary",LOWER('UKIACR PI Table'!#REF!)), " cancer")),"-")</f>
        <v>-</v>
      </c>
    </row>
    <row r="8" spans="1:15" x14ac:dyDescent="0.25">
      <c r="A8" t="s">
        <v>649</v>
      </c>
      <c r="B8" s="184" t="str">
        <f>IFERROR(CONCATENATE("In ",$B$3," the cancer site that had the lowest DCO rate in ",$A$3," was ",IF(LOWER('UKIACR PI Table'!#REF!)="non-melanoma skin cancer","non-melanoma skin",LOWER('UKIACR PI Table'!#REF!)), " cancer"),"-")</f>
        <v>-</v>
      </c>
    </row>
    <row r="9" spans="1:15" x14ac:dyDescent="0.25">
      <c r="A9" t="s">
        <v>433</v>
      </c>
      <c r="B9" s="184" t="str">
        <f>IFERROR(CONCATENATE("In ",$B$3," the cancer site that had the highest staging completeness in ",$A$3," was ",IF(LOWER('UKIACR PI Table'!#REF!)="melanoma","melanoma skin",LOWER('UKIACR PI Table'!#REF!)), " cancer"),"-")</f>
        <v>-</v>
      </c>
    </row>
    <row r="10" spans="1:15" x14ac:dyDescent="0.25">
      <c r="A10" t="s">
        <v>434</v>
      </c>
      <c r="B10" s="184" t="str">
        <f>IFERROR(CONCATENATE("In ",$B$3," the cancer site that had the lowest staging completeness in ",$A$3," was ",IF(LOWER('UKIACR PI Table'!#REF!)="non-melanoma skin cancer","non-melanoma skin",LOWER('UKIACR PI Table'!#REF!)), " cancer"),"-")</f>
        <v>-</v>
      </c>
    </row>
    <row r="11" spans="1:15" x14ac:dyDescent="0.25"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</row>
    <row r="12" spans="1:15" ht="29.25" customHeight="1" x14ac:dyDescent="0.25">
      <c r="B12" s="766" t="s">
        <v>2</v>
      </c>
      <c r="C12" s="767"/>
      <c r="D12" s="767"/>
      <c r="E12" s="767"/>
      <c r="F12" s="767"/>
      <c r="G12" s="767"/>
      <c r="H12" s="767"/>
      <c r="I12" s="767"/>
      <c r="J12" s="767"/>
      <c r="K12" s="767"/>
      <c r="L12" s="767"/>
      <c r="M12" s="767"/>
      <c r="N12" s="767"/>
      <c r="O12" s="767"/>
    </row>
    <row r="13" spans="1:15" x14ac:dyDescent="0.25">
      <c r="A13" t="s">
        <v>2</v>
      </c>
      <c r="B13" s="185">
        <v>2014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</row>
    <row r="14" spans="1:15" x14ac:dyDescent="0.25">
      <c r="A14" t="s">
        <v>428</v>
      </c>
      <c r="B14" s="184" t="str">
        <f>IFERROR(CONCATENATE("In ",$B$3," there were ",VLOOKUP($A14,'UKIACR PI Table'!$A:$H,4,0)," cancer (ICD10 C00-C97 exlcuding C44) cases registered in ",'Useful Statements'!$A$13),"-")</f>
        <v>-</v>
      </c>
    </row>
    <row r="15" spans="1:15" x14ac:dyDescent="0.25">
      <c r="A15" t="s">
        <v>646</v>
      </c>
      <c r="B15" s="184" t="str">
        <f>IFERROR(CONCATENATE("In ",$B$3," the cancer site that had the most number of cases registered in ",$A$3," was ",IF(LOWER(INDEX('UKIACR PI Table'!#REF!,3,MATCH('Useful Statements'!$A15,'UKIACR PI Table'!#REF!,0)))="non-melanoma skin cancer","non-melanoma skin",LOWER(INDEX('UKIACR PI Table'!#REF!,3,MATCH('Useful Statements'!$A15,'UKIACR PI Table'!#REF!,0)))), " cancer"),"-")</f>
        <v>-</v>
      </c>
    </row>
    <row r="16" spans="1:15" x14ac:dyDescent="0.25">
      <c r="A16" t="s">
        <v>647</v>
      </c>
      <c r="B16" s="184" t="str">
        <f>IFERROR(CONCATENATE("In ",$B$3," the cancer site that had the fewest number of cases registered in ",$A$13," was ",IF(LOWER(INDEX('UKIACR PI Table'!#REF!,3,MATCH('Useful Statements'!$A16,'UKIACR PI Table'!#REF!,0)))="cervix","cervical",LOWER(INDEX('UKIACR PI Table'!#REF!,3,MATCH('Useful Statements'!$A16,'UKIACR PI Table'!#REF!,0)))), " cancer"),"-")</f>
        <v>-</v>
      </c>
    </row>
    <row r="17" spans="1:15" x14ac:dyDescent="0.25">
      <c r="A17" t="s">
        <v>648</v>
      </c>
      <c r="B17" s="184" t="str">
        <f>IFERROR(IF(LOWER('UKIACR PI Table'!#REF!)="CUP",CONCATENATE("In ",$B$3," the cancer site that had the highest DCO rate in ",$A$13," was ",IF(LOWER('UKIACR PI Table'!#REF!)="CUP","cancer of unknown primary",LOWER('UKIACR PI Table'!#REF!))),CONCATENATE("In ",$B$3," the cancer site that had the highest DCO rate in ",$A$13," was ",IF(LOWER('UKIACR PI Table'!#REF!)="CUP","cancer of unknown primary",LOWER('UKIACR PI Table'!#REF!)), " cancer")),"-")</f>
        <v>-</v>
      </c>
    </row>
    <row r="18" spans="1:15" x14ac:dyDescent="0.25">
      <c r="A18" t="s">
        <v>649</v>
      </c>
      <c r="B18" s="184" t="str">
        <f>IFERROR(CONCATENATE("In ",$B$3," the cancer site that had the lowest DCO rate in ",$A$13," was ",IF(LOWER('UKIACR PI Table'!#REF!)="non-melanoma skin cancer","non-melanoma skin",LOWER('UKIACR PI Table'!#REF!)), " cancer"),"-")</f>
        <v>-</v>
      </c>
    </row>
    <row r="19" spans="1:15" x14ac:dyDescent="0.25">
      <c r="A19" t="s">
        <v>433</v>
      </c>
      <c r="B19" s="184" t="str">
        <f>IFERROR(CONCATENATE("In ",$B$3," the cancer site that had the highest staging completeness in ",$A$13," was ",IF(LOWER('UKIACR PI Table'!#REF!)="cervix","cervical",LOWER('UKIACR PI Table'!#REF!)), " cancer"),"-")</f>
        <v>-</v>
      </c>
    </row>
    <row r="20" spans="1:15" x14ac:dyDescent="0.25">
      <c r="A20" t="s">
        <v>434</v>
      </c>
      <c r="B20" s="184" t="str">
        <f>IFERROR(CONCATENATE("In ",$B$3," the cancer site that had the lowest staging completeness in ",$A$13," was ",IF(LOWER('UKIACR PI Table'!#REF!)="other invasive cancer","other invasive",LOWER('UKIACR PI Table'!#REF!)), " cancer"),"-")</f>
        <v>-</v>
      </c>
    </row>
    <row r="21" spans="1:15" x14ac:dyDescent="0.25">
      <c r="B21" s="186"/>
      <c r="C21" s="186"/>
      <c r="D21" s="186"/>
      <c r="E21" s="186"/>
      <c r="F21" s="186"/>
      <c r="G21" s="186"/>
      <c r="H21" s="186"/>
      <c r="I21" s="186"/>
      <c r="J21" s="186"/>
      <c r="K21" s="186"/>
      <c r="L21" s="186"/>
      <c r="M21" s="186"/>
      <c r="N21" s="186"/>
      <c r="O21" s="186"/>
    </row>
    <row r="22" spans="1:15" ht="36" customHeight="1" x14ac:dyDescent="0.25">
      <c r="B22" s="766" t="s">
        <v>3</v>
      </c>
      <c r="C22" s="767"/>
      <c r="D22" s="767"/>
      <c r="E22" s="767"/>
      <c r="F22" s="767"/>
      <c r="G22" s="767"/>
      <c r="H22" s="767"/>
      <c r="I22" s="767"/>
      <c r="J22" s="767"/>
      <c r="K22" s="767"/>
      <c r="L22" s="767"/>
      <c r="M22" s="767"/>
      <c r="N22" s="767"/>
      <c r="O22" s="767"/>
    </row>
    <row r="23" spans="1:15" x14ac:dyDescent="0.25">
      <c r="A23" t="s">
        <v>3</v>
      </c>
      <c r="B23" s="185">
        <v>2014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</row>
    <row r="24" spans="1:15" x14ac:dyDescent="0.25">
      <c r="A24" t="s">
        <v>428</v>
      </c>
      <c r="B24" s="184" t="str">
        <f>IFERROR(CONCATENATE("In ",$B$3," there were ",VLOOKUP($A24,'UKIACR PI Table'!$A:$H,5,0)," cancer (ICD10 C00-C97 exlcuding C44) cases registered in ",'Useful Statements'!$A$23),"-")</f>
        <v>-</v>
      </c>
    </row>
    <row r="25" spans="1:15" x14ac:dyDescent="0.25">
      <c r="A25" t="s">
        <v>646</v>
      </c>
      <c r="B25" s="184" t="str">
        <f>IFERROR(CONCATENATE("In ",$B$3," the cancer site that had the most number of cases registered in ",$A$23," was ",IF(LOWER(INDEX('UKIACR PI Table'!#REF!,3,MATCH('Useful Statements'!$A25,'UKIACR PI Table'!#REF!,0)))="non-melanoma skin cancer","non-melanoma skin",LOWER(INDEX('UKIACR PI Table'!#REF!,3,MATCH('Useful Statements'!$A25,'UKIACR PI Table'!#REF!,0)))), " cancer"),"-")</f>
        <v>-</v>
      </c>
    </row>
    <row r="26" spans="1:15" x14ac:dyDescent="0.25">
      <c r="A26" t="s">
        <v>647</v>
      </c>
      <c r="B26" s="184" t="str">
        <f>IFERROR(CONCATENATE("In ",$B$3," the cancer site that had the fewest number of cases registered in ",$A$23," was ",IF(LOWER(INDEX('UKIACR PI Table'!#REF!,3,MATCH('Useful Statements'!$A26,'UKIACR PI Table'!#REF!,0)))="cervix","cervical",LOWER(INDEX('UKIACR PI Table'!#REF!,3,MATCH('Useful Statements'!$A26,'UKIACR PI Table'!#REF!,0)))), " cancer"),"-")</f>
        <v>-</v>
      </c>
    </row>
    <row r="27" spans="1:15" x14ac:dyDescent="0.25">
      <c r="A27" t="s">
        <v>648</v>
      </c>
      <c r="B27" s="184" t="str">
        <f>IFERROR(CONCATENATE("In ",$B$3," the cancer site that had the highest DCO rate in ",$A$23," was ",IF(LOWER('UKIACR PI Table'!#REF!)="cup","cancer of unknown primary",LOWER('UKIACR PI Table'!#REF!)), " cancer"),"-")</f>
        <v>-</v>
      </c>
    </row>
    <row r="28" spans="1:15" x14ac:dyDescent="0.25">
      <c r="A28" t="s">
        <v>649</v>
      </c>
      <c r="B28" s="184" t="str">
        <f>IFERROR(CONCATENATE("In ",$B$3," the cancer site that had the lowest DCO rate in ",$A$23," was ",IF(LOWER('UKIACR PI Table'!#REF!)="non-melanoma skin cancer","non-melanoma skin",LOWER('UKIACR PI Table'!#REF!)), " cancer"),"-")</f>
        <v>-</v>
      </c>
    </row>
    <row r="29" spans="1:15" x14ac:dyDescent="0.25">
      <c r="A29" t="s">
        <v>433</v>
      </c>
      <c r="B29" s="184" t="str">
        <f>IFERROR(CONCATENATE("In ",$B$3," the cancer site that had the highest staging completeness in ",$A$23," was ",IF(LOWER('UKIACR PI Table'!#REF!)="melanoma","melanoma skin",LOWER('UKIACR PI Table'!#REF!)), " cancer"),"-")</f>
        <v>-</v>
      </c>
    </row>
    <row r="30" spans="1:15" x14ac:dyDescent="0.25">
      <c r="A30" t="s">
        <v>434</v>
      </c>
      <c r="B30" s="184" t="str">
        <f>IFERROR(IF('UKIACR PI Table'!#REF!="haematology",CONCATENATE("In ",$B$3," the cancer site that had the lowest staging completeness in ",$A$23," was ",IF(LOWER('UKIACR PI Table'!#REF!)="haematology","haematological",LOWER('UKIACR PI Table'!#REF!)), " cancer"),CONCATENATE("In ",$B$3," the cancer site that had the lowest staging completeness in ",$A$23," was ",IF(LOWER('UKIACR PI Table'!#REF!)="non-melanoma skin cancer","non-melanoma skin",LOWER('UKIACR PI Table'!#REF!)), " cancer")),"-")</f>
        <v>-</v>
      </c>
    </row>
    <row r="31" spans="1:15" x14ac:dyDescent="0.25">
      <c r="B31" s="186"/>
      <c r="C31" s="186"/>
      <c r="D31" s="186"/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6"/>
    </row>
    <row r="32" spans="1:15" ht="36" customHeight="1" x14ac:dyDescent="0.25">
      <c r="B32" s="766" t="s">
        <v>4</v>
      </c>
      <c r="C32" s="767"/>
      <c r="D32" s="767"/>
      <c r="E32" s="767"/>
      <c r="F32" s="767"/>
      <c r="G32" s="767"/>
      <c r="H32" s="767"/>
      <c r="I32" s="767"/>
      <c r="J32" s="767"/>
      <c r="K32" s="767"/>
      <c r="L32" s="767"/>
      <c r="M32" s="767"/>
      <c r="N32" s="767"/>
      <c r="O32" s="767"/>
    </row>
    <row r="33" spans="1:15" x14ac:dyDescent="0.25">
      <c r="A33" t="s">
        <v>4</v>
      </c>
      <c r="B33" s="185">
        <v>2014</v>
      </c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</row>
    <row r="34" spans="1:15" x14ac:dyDescent="0.25">
      <c r="A34" t="s">
        <v>428</v>
      </c>
      <c r="B34" s="184" t="str">
        <f>IFERROR(CONCATENATE("In ",$B$3," there were ",VLOOKUP($A34,'UKIACR PI Table'!$A:$H,6,0)," cancer (ICD10 C00-C97 exlcuding C44) cases registered in ",'Useful Statements'!$A$33),"-")</f>
        <v>-</v>
      </c>
    </row>
    <row r="35" spans="1:15" x14ac:dyDescent="0.25">
      <c r="A35" t="s">
        <v>646</v>
      </c>
      <c r="B35" s="184" t="str">
        <f>IFERROR(CONCATENATE("In ",$B$3," the cancer site that had the most number of cases registered in ",$A$33," was ",IF(LOWER(INDEX('UKIACR PI Table'!#REF!,3,MATCH('Useful Statements'!$A35,'UKIACR PI Table'!#REF!,0)))="non-melanoma skin cancer","non-melanoma skin",LOWER(INDEX('UKIACR PI Table'!#REF!,3,MATCH('Useful Statements'!$A35,'UKIACR PI Table'!#REF!,0)))), " cancer"),"-")</f>
        <v>-</v>
      </c>
    </row>
    <row r="36" spans="1:15" x14ac:dyDescent="0.25">
      <c r="A36" t="s">
        <v>647</v>
      </c>
      <c r="B36" s="184" t="str">
        <f>IFERROR(CONCATENATE("In ",$B$3," the cancer site that had the fewest number of cases registered in ",$A$33," was ",IF(LOWER(INDEX('UKIACR PI Table'!#REF!,3,MATCH('Useful Statements'!$A36,'UKIACR PI Table'!#REF!,0)))="cervix","cervical",LOWER(INDEX('UKIACR PI Table'!#REF!,3,MATCH('Useful Statements'!$A36,'UKIACR PI Table'!#REF!,0)))), " cancer"),"-")</f>
        <v>-</v>
      </c>
    </row>
    <row r="37" spans="1:15" x14ac:dyDescent="0.25">
      <c r="A37" t="s">
        <v>648</v>
      </c>
      <c r="B37" s="184" t="str">
        <f>IFERROR(CONCATENATE("In ",$B$3," the cancer site that had the highest DCO rate in ",$A$33," was ",IF(LOWER('UKIACR PI Table'!#REF!)="cup","cancer of unknown primary",LOWER('UKIACR PI Table'!#REF!)), " cancer"),"-")</f>
        <v>-</v>
      </c>
    </row>
    <row r="38" spans="1:15" x14ac:dyDescent="0.25">
      <c r="A38" t="s">
        <v>649</v>
      </c>
      <c r="B38" s="184" t="str">
        <f>IFERROR(CONCATENATE("In ",$B$3," the cancer site that had the lowest DCO rate in ",$A$33," was ",IF(LOWER('UKIACR PI Table'!#REF!)="non-melanoma skin cancer","non-melanoma skin",LOWER('UKIACR PI Table'!#REF!)), " cancer"),"-")</f>
        <v>-</v>
      </c>
    </row>
    <row r="39" spans="1:15" x14ac:dyDescent="0.25">
      <c r="A39" t="s">
        <v>433</v>
      </c>
      <c r="B39" s="184" t="str">
        <f>IFERROR(IF('UKIACR PI Table'!#REF!="thyroid and other endocrine glands",CONCATENATE("In ",$B$3," the cancer site that had the highest staging completeness in ",$A$33," was cancer of the thyroid and other endocrine glands"),CONCATENATE("In ",$B$3," the cancer site that had the highest staging completeness in ",$A$33," was ",IF(LOWER('UKIACR PI Table'!#REF!)="melanoma","melanoma skin",LOWER('UKIACR PI Table'!#REF!)), " cancer")),"-")</f>
        <v>-</v>
      </c>
    </row>
    <row r="40" spans="1:15" x14ac:dyDescent="0.25">
      <c r="A40" t="s">
        <v>434</v>
      </c>
      <c r="B40" s="184" t="str">
        <f>IFERROR(CONCATENATE("In ",$B$3," the cancer site that had the lowest staging completeness in ",$A$33," was ",IF(LOWER('UKIACR PI Table'!#REF!)="non-melanoma skin cancer","non-melanoma skin",LOWER('UKIACR PI Table'!#REF!)), " cancer"),"-")</f>
        <v>-</v>
      </c>
    </row>
    <row r="41" spans="1:15" x14ac:dyDescent="0.25"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</row>
    <row r="42" spans="1:15" ht="35.25" customHeight="1" x14ac:dyDescent="0.25">
      <c r="B42" s="766" t="s">
        <v>435</v>
      </c>
      <c r="C42" s="767"/>
      <c r="D42" s="767"/>
      <c r="E42" s="767"/>
      <c r="F42" s="767"/>
      <c r="G42" s="767"/>
      <c r="H42" s="767"/>
      <c r="I42" s="767"/>
      <c r="J42" s="767"/>
      <c r="K42" s="767"/>
      <c r="L42" s="767"/>
      <c r="M42" s="767"/>
      <c r="N42" s="767"/>
      <c r="O42" s="767"/>
    </row>
    <row r="43" spans="1:15" x14ac:dyDescent="0.25">
      <c r="A43" t="s">
        <v>435</v>
      </c>
      <c r="B43" s="185">
        <v>2014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</row>
    <row r="44" spans="1:15" x14ac:dyDescent="0.25">
      <c r="A44" t="s">
        <v>428</v>
      </c>
      <c r="B44" s="184" t="str">
        <f>IFERROR(CONCATENATE("In ",$B$3," there were ",VLOOKUP($A44,'UKIACR PI Table'!$A:$H,7,0)," cancer (ICD10 C00-C97 exlcuding C44) cases registered in ",'Useful Statements'!$A$43),"-")</f>
        <v>-</v>
      </c>
    </row>
    <row r="45" spans="1:15" x14ac:dyDescent="0.25">
      <c r="A45" t="s">
        <v>646</v>
      </c>
      <c r="B45" s="184" t="str">
        <f>IFERROR(CONCATENATE("In ",$B$3," the cancer site that had the most number of cases registered in ",$A$43," was ",IF(LOWER(INDEX('UKIACR PI Table'!#REF!,3,MATCH('Useful Statements'!$A45,'UKIACR PI Table'!#REF!,0)))="non-melanoma skin cancer","non-melanoma skin",LOWER(INDEX('UKIACR PI Table'!#REF!,3,MATCH('Useful Statements'!$A45,'UKIACR PI Table'!#REF!,0)))), " cancer"),"-")</f>
        <v>-</v>
      </c>
    </row>
    <row r="46" spans="1:15" x14ac:dyDescent="0.25">
      <c r="A46" t="s">
        <v>647</v>
      </c>
      <c r="B46" s="184" t="str">
        <f>IFERROR(CONCATENATE("In ",$B$3," the cancer site that had the fewest number of cases registered in ",$A$43," was ",IF(LOWER(INDEX('UKIACR PI Table'!#REF!,3,MATCH('Useful Statements'!$A46,'UKIACR PI Table'!#REF!,0)))="cervix","cervical",LOWER(INDEX('UKIACR PI Table'!#REF!,3,MATCH('Useful Statements'!$A46,'UKIACR PI Table'!#REF!,0)))), " cancer"),"-")</f>
        <v>-</v>
      </c>
    </row>
    <row r="47" spans="1:15" x14ac:dyDescent="0.25">
      <c r="A47" t="s">
        <v>648</v>
      </c>
      <c r="B47" s="184" t="str">
        <f>IFERROR(CONCATENATE("In ",$B$3," the cancer site that had the highest DCO rate in ",$A$43," was ",IF(LOWER('UKIACR PI Table'!#REF!)="cup","cancer of unknown primary",LOWER('UKIACR PI Table'!#REF!)), " cancer"),"-")</f>
        <v>-</v>
      </c>
    </row>
    <row r="48" spans="1:15" x14ac:dyDescent="0.25">
      <c r="A48" t="s">
        <v>649</v>
      </c>
      <c r="B48" s="184" t="str">
        <f>IFERROR(CONCATENATE("In ",$B$3," the cancer site that had the lowest DCO rate in ",$A$43," was ",IF(LOWER('UKIACR PI Table'!#REF!)="non-melanoma skin cancer","non-melanoma skin",LOWER('UKIACR PI Table'!#REF!)), " cancer"),"-")</f>
        <v>-</v>
      </c>
    </row>
    <row r="49" spans="1:15" x14ac:dyDescent="0.25">
      <c r="A49" t="s">
        <v>433</v>
      </c>
      <c r="B49" s="184" t="str">
        <f>IFERROR(CONCATENATE("In ",$B$3," the cancer site that had the highest staging completeness in ",$A$43," was ",IF(LOWER('UKIACR PI Table'!#REF!)="melanoma","melanoma skin",LOWER('UKIACR PI Table'!#REF!)), " cancer"),"-")</f>
        <v>-</v>
      </c>
    </row>
    <row r="50" spans="1:15" x14ac:dyDescent="0.25">
      <c r="A50" t="s">
        <v>434</v>
      </c>
      <c r="B50" s="184" t="str">
        <f>IFERROR(CONCATENATE("In ",$B$3," the cancer site that had the lowest staging completeness in ",$A$43," was ",IF(LOWER('UKIACR PI Table'!#REF!)="melanoma","melanoma skin",LOWER('UKIACR PI Table'!#REF!)), " cancer"),"-")</f>
        <v>-</v>
      </c>
    </row>
    <row r="51" spans="1:15" x14ac:dyDescent="0.25">
      <c r="B51" s="186"/>
      <c r="C51" s="186"/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</row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hidden="1" x14ac:dyDescent="0.25"/>
    <row r="58" spans="1:15" hidden="1" x14ac:dyDescent="0.25"/>
    <row r="59" spans="1:15" hidden="1" x14ac:dyDescent="0.25"/>
    <row r="60" spans="1:15" hidden="1" x14ac:dyDescent="0.25"/>
    <row r="61" spans="1:15" hidden="1" x14ac:dyDescent="0.25"/>
    <row r="62" spans="1:15" hidden="1" x14ac:dyDescent="0.25"/>
    <row r="63" spans="1:15" hidden="1" x14ac:dyDescent="0.25"/>
    <row r="64" spans="1:15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</sheetData>
  <mergeCells count="6">
    <mergeCell ref="B42:O42"/>
    <mergeCell ref="B1:O1"/>
    <mergeCell ref="B2:O2"/>
    <mergeCell ref="B12:O12"/>
    <mergeCell ref="B22:O22"/>
    <mergeCell ref="B32:O3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629"/>
  <sheetViews>
    <sheetView showGridLines="0" zoomScaleNormal="100" workbookViewId="0">
      <pane xSplit="2" ySplit="1" topLeftCell="C15" activePane="bottomRight" state="frozen"/>
      <selection pane="topRight" activeCell="C1" sqref="C1"/>
      <selection pane="bottomLeft" activeCell="A2" sqref="A2"/>
      <selection pane="bottomRight" activeCell="B391" sqref="B391"/>
    </sheetView>
  </sheetViews>
  <sheetFormatPr defaultColWidth="0" defaultRowHeight="0" customHeight="1" zeroHeight="1" x14ac:dyDescent="0.25"/>
  <cols>
    <col min="1" max="1" width="66.5703125" bestFit="1" customWidth="1"/>
    <col min="2" max="2" width="22.28515625" customWidth="1"/>
    <col min="3" max="3" width="22.28515625" style="342" customWidth="1"/>
    <col min="4" max="8" width="22.28515625" customWidth="1"/>
    <col min="9" max="54" width="9.140625" style="251" hidden="1" customWidth="1"/>
    <col min="55" max="57" width="0" style="251" hidden="1" customWidth="1"/>
    <col min="58" max="16384" width="9.140625" style="251" hidden="1"/>
  </cols>
  <sheetData>
    <row r="1" spans="1:8" s="252" customFormat="1" ht="65.25" customHeight="1" thickBot="1" x14ac:dyDescent="0.3">
      <c r="A1"/>
      <c r="B1" s="358" t="s">
        <v>1044</v>
      </c>
      <c r="C1" s="359" t="s">
        <v>1045</v>
      </c>
      <c r="D1" s="360" t="s">
        <v>1</v>
      </c>
      <c r="E1" s="361" t="s">
        <v>2</v>
      </c>
      <c r="F1" s="361" t="s">
        <v>4</v>
      </c>
      <c r="G1" s="361" t="s">
        <v>3</v>
      </c>
      <c r="H1" s="362" t="s">
        <v>5</v>
      </c>
    </row>
    <row r="2" spans="1:8" s="252" customFormat="1" ht="15.75" thickBot="1" x14ac:dyDescent="0.3">
      <c r="A2" s="229" t="s">
        <v>459</v>
      </c>
      <c r="B2" s="191"/>
      <c r="C2" s="343"/>
      <c r="D2" s="191"/>
      <c r="E2" s="191"/>
      <c r="F2" s="191"/>
      <c r="G2" s="191"/>
      <c r="H2" s="230"/>
    </row>
    <row r="3" spans="1:8" s="252" customFormat="1" ht="26.25" thickBot="1" x14ac:dyDescent="0.3">
      <c r="A3" s="253"/>
      <c r="B3" s="333" t="s">
        <v>660</v>
      </c>
      <c r="C3" s="1" t="s">
        <v>661</v>
      </c>
      <c r="D3" s="181" t="s">
        <v>1</v>
      </c>
      <c r="E3" s="182" t="s">
        <v>2</v>
      </c>
      <c r="F3" s="182" t="s">
        <v>4</v>
      </c>
      <c r="G3" s="182" t="s">
        <v>3</v>
      </c>
      <c r="H3" s="183" t="s">
        <v>5</v>
      </c>
    </row>
    <row r="4" spans="1:8" s="252" customFormat="1" ht="15" x14ac:dyDescent="0.25">
      <c r="A4" s="281">
        <v>2013</v>
      </c>
      <c r="B4" s="334">
        <v>341196</v>
      </c>
      <c r="C4" s="349">
        <f>AVERAGE(D4:F4)</f>
        <v>113732</v>
      </c>
      <c r="D4" s="269">
        <v>300033</v>
      </c>
      <c r="E4" s="270">
        <v>32073</v>
      </c>
      <c r="F4" s="270">
        <v>9090</v>
      </c>
      <c r="G4" s="270"/>
      <c r="H4" s="271"/>
    </row>
    <row r="5" spans="1:8" s="252" customFormat="1" ht="15" x14ac:dyDescent="0.25">
      <c r="A5" s="279">
        <v>2014</v>
      </c>
      <c r="B5" s="334">
        <v>342703</v>
      </c>
      <c r="C5" s="349">
        <f t="shared" ref="C5:C8" si="0">AVERAGE(D5:F5)</f>
        <v>114234.33333333333</v>
      </c>
      <c r="D5" s="272">
        <v>300914</v>
      </c>
      <c r="E5" s="273">
        <v>32592</v>
      </c>
      <c r="F5" s="273">
        <v>9197</v>
      </c>
      <c r="G5" s="273"/>
      <c r="H5" s="274"/>
    </row>
    <row r="6" spans="1:8" s="252" customFormat="1" ht="15" x14ac:dyDescent="0.25">
      <c r="A6" s="279">
        <v>2015</v>
      </c>
      <c r="B6" s="334">
        <v>345024</v>
      </c>
      <c r="C6" s="349">
        <f t="shared" si="0"/>
        <v>115008</v>
      </c>
      <c r="D6" s="272">
        <v>303329</v>
      </c>
      <c r="E6" s="273">
        <v>32238</v>
      </c>
      <c r="F6" s="273">
        <v>9457</v>
      </c>
      <c r="G6" s="273"/>
      <c r="H6" s="274"/>
    </row>
    <row r="7" spans="1:8" s="252" customFormat="1" ht="15" customHeight="1" x14ac:dyDescent="0.25">
      <c r="A7" s="279" t="s">
        <v>670</v>
      </c>
      <c r="B7" s="334">
        <v>340502</v>
      </c>
      <c r="C7" s="349">
        <f t="shared" si="0"/>
        <v>113500.66666666667</v>
      </c>
      <c r="D7" s="272">
        <v>299969</v>
      </c>
      <c r="E7" s="273">
        <v>31277</v>
      </c>
      <c r="F7" s="273">
        <v>9256</v>
      </c>
      <c r="G7" s="273"/>
      <c r="H7" s="284"/>
    </row>
    <row r="8" spans="1:8" s="252" customFormat="1" ht="15" x14ac:dyDescent="0.25">
      <c r="A8" s="279" t="s">
        <v>671</v>
      </c>
      <c r="B8" s="334">
        <v>679</v>
      </c>
      <c r="C8" s="349">
        <f t="shared" si="0"/>
        <v>226.33333333333334</v>
      </c>
      <c r="D8" s="272">
        <v>364</v>
      </c>
      <c r="E8" s="273">
        <v>315</v>
      </c>
      <c r="F8" s="273">
        <v>0</v>
      </c>
      <c r="G8" s="273"/>
      <c r="H8" s="274"/>
    </row>
    <row r="9" spans="1:8" s="252" customFormat="1" ht="15" x14ac:dyDescent="0.25">
      <c r="A9" s="279" t="s">
        <v>672</v>
      </c>
      <c r="B9" s="334">
        <v>343573</v>
      </c>
      <c r="C9" s="349">
        <f>AVERAGE(D9:F9)</f>
        <v>114524.33333333333</v>
      </c>
      <c r="D9" s="272">
        <v>303137</v>
      </c>
      <c r="E9" s="273">
        <v>30989</v>
      </c>
      <c r="F9" s="273">
        <v>9447</v>
      </c>
      <c r="G9" s="273"/>
      <c r="H9" s="274"/>
    </row>
    <row r="10" spans="1:8" s="252" customFormat="1" ht="15" x14ac:dyDescent="0.25">
      <c r="A10" s="279" t="s">
        <v>422</v>
      </c>
      <c r="B10" s="335">
        <v>1.3106334631793731E-2</v>
      </c>
      <c r="C10" s="676">
        <f>AVERAGE(D10:F10)</f>
        <v>2.0733333333333333E-2</v>
      </c>
      <c r="D10" s="308">
        <v>1.11E-2</v>
      </c>
      <c r="E10" s="277">
        <v>2.98E-2</v>
      </c>
      <c r="F10" s="277">
        <v>2.1299999999999999E-2</v>
      </c>
      <c r="G10" s="277"/>
      <c r="H10" s="282"/>
    </row>
    <row r="11" spans="1:8" s="252" customFormat="1" ht="15.75" thickBot="1" x14ac:dyDescent="0.3">
      <c r="A11" s="280" t="s">
        <v>550</v>
      </c>
      <c r="B11" s="336">
        <v>1.9723923172559636E-3</v>
      </c>
      <c r="C11" s="344">
        <f>AVERAGE(D11:F11)</f>
        <v>3.7539829600000004E-3</v>
      </c>
      <c r="D11" s="309">
        <v>1.1993370699999999E-3</v>
      </c>
      <c r="E11" s="285">
        <v>1.006261181E-2</v>
      </c>
      <c r="F11" s="285">
        <v>0</v>
      </c>
      <c r="G11" s="285"/>
      <c r="H11" s="283"/>
    </row>
    <row r="12" spans="1:8" s="252" customFormat="1" ht="15.75" thickBot="1" x14ac:dyDescent="0.3">
      <c r="A12" s="250" t="s">
        <v>431</v>
      </c>
      <c r="B12" s="188"/>
      <c r="C12" s="345"/>
      <c r="D12" s="259"/>
      <c r="E12" s="259"/>
      <c r="F12" s="259"/>
      <c r="G12" s="259"/>
      <c r="H12" s="260"/>
    </row>
    <row r="13" spans="1:8" s="252" customFormat="1" ht="30.75" customHeight="1" thickBot="1" x14ac:dyDescent="0.3">
      <c r="A13" s="227" t="s">
        <v>451</v>
      </c>
      <c r="B13" s="224"/>
      <c r="C13" s="346"/>
      <c r="D13" s="261"/>
      <c r="E13" s="261"/>
      <c r="F13" s="261"/>
      <c r="G13" s="261"/>
      <c r="H13" s="262"/>
    </row>
    <row r="14" spans="1:8" s="252" customFormat="1" ht="21" thickBot="1" x14ac:dyDescent="0.3">
      <c r="A14" s="363"/>
      <c r="B14" s="763" t="s">
        <v>348</v>
      </c>
      <c r="C14" s="764"/>
      <c r="D14" s="764"/>
      <c r="E14" s="764"/>
      <c r="F14" s="765"/>
      <c r="G14" s="747"/>
      <c r="H14" s="748"/>
    </row>
    <row r="15" spans="1:8" s="252" customFormat="1" ht="21" thickBot="1" x14ac:dyDescent="0.3">
      <c r="A15" s="364"/>
      <c r="B15" s="760" t="s">
        <v>1064</v>
      </c>
      <c r="C15" s="761"/>
      <c r="D15" s="761"/>
      <c r="E15" s="761"/>
      <c r="F15" s="762"/>
      <c r="G15" s="747"/>
      <c r="H15" s="748"/>
    </row>
    <row r="16" spans="1:8" s="252" customFormat="1" ht="21" thickBot="1" x14ac:dyDescent="0.3">
      <c r="A16" s="749"/>
      <c r="B16" s="760" t="s">
        <v>1065</v>
      </c>
      <c r="C16" s="761"/>
      <c r="D16" s="761"/>
      <c r="E16" s="761"/>
      <c r="F16" s="762"/>
      <c r="G16" s="747"/>
      <c r="H16" s="748"/>
    </row>
    <row r="17" spans="1:8" s="252" customFormat="1" ht="15.75" thickBot="1" x14ac:dyDescent="0.3">
      <c r="A17" s="128" t="s">
        <v>398</v>
      </c>
      <c r="B17" s="687" t="s">
        <v>1014</v>
      </c>
      <c r="C17" s="347">
        <v>-4.4666666666666665E-3</v>
      </c>
      <c r="D17" s="681" t="s">
        <v>742</v>
      </c>
      <c r="E17" s="681" t="s">
        <v>902</v>
      </c>
      <c r="F17" s="685" t="s">
        <v>981</v>
      </c>
      <c r="G17" s="275"/>
      <c r="H17" s="356"/>
    </row>
    <row r="18" spans="1:8" s="252" customFormat="1" ht="15" x14ac:dyDescent="0.25">
      <c r="A18" s="4" t="s">
        <v>400</v>
      </c>
      <c r="B18" s="686" t="s">
        <v>1015</v>
      </c>
      <c r="C18" s="717">
        <v>-8.2666666666666666E-2</v>
      </c>
      <c r="D18" s="682" t="s">
        <v>743</v>
      </c>
      <c r="E18" s="684" t="s">
        <v>903</v>
      </c>
      <c r="F18" s="683" t="s">
        <v>982</v>
      </c>
      <c r="G18" s="263"/>
      <c r="H18" s="264"/>
    </row>
    <row r="19" spans="1:8" s="252" customFormat="1" ht="15" x14ac:dyDescent="0.25">
      <c r="A19" s="4" t="s">
        <v>401</v>
      </c>
      <c r="B19" s="686" t="s">
        <v>1016</v>
      </c>
      <c r="C19" s="717">
        <v>1.1099999999999999E-2</v>
      </c>
      <c r="D19" s="682" t="s">
        <v>744</v>
      </c>
      <c r="E19" s="684" t="s">
        <v>904</v>
      </c>
      <c r="F19" s="684" t="s">
        <v>983</v>
      </c>
      <c r="G19" s="263"/>
      <c r="H19" s="264"/>
    </row>
    <row r="20" spans="1:8" s="252" customFormat="1" ht="15" x14ac:dyDescent="0.25">
      <c r="A20" s="4" t="s">
        <v>402</v>
      </c>
      <c r="B20" s="728" t="s">
        <v>1017</v>
      </c>
      <c r="C20" s="717">
        <v>-4.6666666666666672E-4</v>
      </c>
      <c r="D20" s="682" t="s">
        <v>745</v>
      </c>
      <c r="E20" s="683" t="s">
        <v>905</v>
      </c>
      <c r="F20" s="684" t="s">
        <v>984</v>
      </c>
      <c r="G20" s="263"/>
      <c r="H20" s="264"/>
    </row>
    <row r="21" spans="1:8" s="252" customFormat="1" ht="15" x14ac:dyDescent="0.25">
      <c r="A21" s="4" t="s">
        <v>403</v>
      </c>
      <c r="B21" s="728" t="s">
        <v>1018</v>
      </c>
      <c r="C21" s="717">
        <v>-2.6133333333333331E-2</v>
      </c>
      <c r="D21" s="682" t="s">
        <v>746</v>
      </c>
      <c r="E21" s="683" t="s">
        <v>906</v>
      </c>
      <c r="F21" s="684" t="s">
        <v>985</v>
      </c>
      <c r="G21" s="263"/>
      <c r="H21" s="264"/>
    </row>
    <row r="22" spans="1:8" s="252" customFormat="1" ht="15" x14ac:dyDescent="0.25">
      <c r="A22" s="4" t="s">
        <v>399</v>
      </c>
      <c r="B22" s="728" t="s">
        <v>1019</v>
      </c>
      <c r="C22" s="717">
        <v>-6.8333333333333328E-3</v>
      </c>
      <c r="D22" s="682" t="s">
        <v>747</v>
      </c>
      <c r="E22" s="683" t="s">
        <v>907</v>
      </c>
      <c r="F22" s="684" t="s">
        <v>986</v>
      </c>
      <c r="G22" s="263"/>
      <c r="H22" s="264"/>
    </row>
    <row r="23" spans="1:8" s="252" customFormat="1" ht="15" x14ac:dyDescent="0.25">
      <c r="A23" s="4" t="s">
        <v>6</v>
      </c>
      <c r="B23" s="728" t="s">
        <v>1020</v>
      </c>
      <c r="C23" s="717">
        <v>-1.8733333333333334E-2</v>
      </c>
      <c r="D23" s="756" t="s">
        <v>748</v>
      </c>
      <c r="E23" s="684" t="s">
        <v>908</v>
      </c>
      <c r="F23" s="684" t="s">
        <v>987</v>
      </c>
      <c r="G23" s="263"/>
      <c r="H23" s="264"/>
    </row>
    <row r="24" spans="1:8" s="252" customFormat="1" ht="15" x14ac:dyDescent="0.25">
      <c r="A24" s="4" t="s">
        <v>404</v>
      </c>
      <c r="B24" s="728" t="s">
        <v>1021</v>
      </c>
      <c r="C24" s="717">
        <v>-2.2033333333333332E-2</v>
      </c>
      <c r="D24" s="682" t="s">
        <v>749</v>
      </c>
      <c r="E24" s="684" t="s">
        <v>909</v>
      </c>
      <c r="F24" s="684" t="s">
        <v>988</v>
      </c>
      <c r="G24" s="263"/>
      <c r="H24" s="264"/>
    </row>
    <row r="25" spans="1:8" s="252" customFormat="1" ht="15" x14ac:dyDescent="0.25">
      <c r="A25" s="4" t="s">
        <v>587</v>
      </c>
      <c r="B25" s="728" t="s">
        <v>1022</v>
      </c>
      <c r="C25" s="717">
        <v>-1.6233333333333336E-2</v>
      </c>
      <c r="D25" s="682" t="s">
        <v>750</v>
      </c>
      <c r="E25" s="684" t="s">
        <v>910</v>
      </c>
      <c r="F25" s="684" t="s">
        <v>989</v>
      </c>
      <c r="G25" s="263"/>
      <c r="H25" s="264"/>
    </row>
    <row r="26" spans="1:8" s="252" customFormat="1" ht="15" x14ac:dyDescent="0.25">
      <c r="A26" s="4" t="s">
        <v>406</v>
      </c>
      <c r="B26" s="729" t="s">
        <v>1023</v>
      </c>
      <c r="C26" s="717">
        <v>-2.7333333333333334E-2</v>
      </c>
      <c r="D26" s="756" t="s">
        <v>751</v>
      </c>
      <c r="E26" s="683" t="s">
        <v>911</v>
      </c>
      <c r="F26" s="684" t="s">
        <v>990</v>
      </c>
      <c r="G26" s="263"/>
      <c r="H26" s="264"/>
    </row>
    <row r="27" spans="1:8" s="252" customFormat="1" ht="15" x14ac:dyDescent="0.25">
      <c r="A27" s="4" t="s">
        <v>407</v>
      </c>
      <c r="B27" s="729" t="s">
        <v>1024</v>
      </c>
      <c r="C27" s="717">
        <v>-4.766666666666669E-3</v>
      </c>
      <c r="D27" s="682" t="s">
        <v>752</v>
      </c>
      <c r="E27" s="683" t="s">
        <v>912</v>
      </c>
      <c r="F27" s="684" t="s">
        <v>991</v>
      </c>
      <c r="G27" s="263"/>
      <c r="H27" s="264"/>
    </row>
    <row r="28" spans="1:8" s="252" customFormat="1" ht="15" x14ac:dyDescent="0.25">
      <c r="A28" s="4" t="s">
        <v>634</v>
      </c>
      <c r="B28" s="729" t="s">
        <v>1025</v>
      </c>
      <c r="C28" s="717">
        <v>6.6666666666666671E-3</v>
      </c>
      <c r="D28" s="682" t="s">
        <v>753</v>
      </c>
      <c r="E28" s="683" t="s">
        <v>913</v>
      </c>
      <c r="F28" s="683" t="s">
        <v>992</v>
      </c>
      <c r="G28" s="263"/>
      <c r="H28" s="264"/>
    </row>
    <row r="29" spans="1:8" s="252" customFormat="1" ht="15" x14ac:dyDescent="0.25">
      <c r="A29" s="4" t="s">
        <v>1063</v>
      </c>
      <c r="B29" s="728" t="s">
        <v>1026</v>
      </c>
      <c r="C29" s="717">
        <v>6.1466666666666669E-2</v>
      </c>
      <c r="D29" s="682" t="s">
        <v>754</v>
      </c>
      <c r="E29" s="683" t="s">
        <v>914</v>
      </c>
      <c r="F29" s="684" t="s">
        <v>993</v>
      </c>
      <c r="G29" s="263"/>
      <c r="H29" s="264"/>
    </row>
    <row r="30" spans="1:8" s="252" customFormat="1" ht="15" x14ac:dyDescent="0.25">
      <c r="A30" s="4" t="s">
        <v>29</v>
      </c>
      <c r="B30" s="729" t="s">
        <v>1027</v>
      </c>
      <c r="C30" s="717">
        <v>1.38E-2</v>
      </c>
      <c r="D30" s="756" t="s">
        <v>755</v>
      </c>
      <c r="E30" s="684" t="s">
        <v>915</v>
      </c>
      <c r="F30" s="684" t="s">
        <v>994</v>
      </c>
      <c r="G30" s="263"/>
      <c r="H30" s="264"/>
    </row>
    <row r="31" spans="1:8" s="252" customFormat="1" ht="15" x14ac:dyDescent="0.25">
      <c r="A31" s="4" t="s">
        <v>40</v>
      </c>
      <c r="B31" s="729" t="s">
        <v>1028</v>
      </c>
      <c r="C31" s="717">
        <v>-4.82E-2</v>
      </c>
      <c r="D31" s="756" t="s">
        <v>728</v>
      </c>
      <c r="E31" s="684" t="s">
        <v>888</v>
      </c>
      <c r="F31" s="684" t="s">
        <v>967</v>
      </c>
      <c r="G31" s="263"/>
      <c r="H31" s="264"/>
    </row>
    <row r="32" spans="1:8" s="252" customFormat="1" ht="15" x14ac:dyDescent="0.25">
      <c r="A32" s="4" t="s">
        <v>540</v>
      </c>
      <c r="B32" s="728" t="s">
        <v>1029</v>
      </c>
      <c r="C32" s="717">
        <v>6.3666666666666663E-3</v>
      </c>
      <c r="D32" s="682" t="s">
        <v>729</v>
      </c>
      <c r="E32" s="684" t="s">
        <v>889</v>
      </c>
      <c r="F32" s="684" t="s">
        <v>968</v>
      </c>
      <c r="G32" s="263"/>
      <c r="H32" s="264"/>
    </row>
    <row r="33" spans="1:8" s="252" customFormat="1" ht="15" x14ac:dyDescent="0.25">
      <c r="A33" s="4" t="s">
        <v>32</v>
      </c>
      <c r="B33" s="728" t="s">
        <v>1030</v>
      </c>
      <c r="C33" s="717">
        <v>-1.1966666666666667E-2</v>
      </c>
      <c r="D33" s="682" t="s">
        <v>702</v>
      </c>
      <c r="E33" s="683" t="s">
        <v>862</v>
      </c>
      <c r="F33" s="684" t="s">
        <v>941</v>
      </c>
      <c r="G33" s="263"/>
      <c r="H33" s="264"/>
    </row>
    <row r="34" spans="1:8" s="252" customFormat="1" ht="15" x14ac:dyDescent="0.25">
      <c r="A34" s="4" t="s">
        <v>409</v>
      </c>
      <c r="B34" s="729" t="s">
        <v>1031</v>
      </c>
      <c r="C34" s="717">
        <v>-3.4466666666666666E-2</v>
      </c>
      <c r="D34" s="756" t="s">
        <v>756</v>
      </c>
      <c r="E34" s="683" t="s">
        <v>916</v>
      </c>
      <c r="F34" s="684" t="s">
        <v>995</v>
      </c>
      <c r="G34" s="263"/>
      <c r="H34" s="264"/>
    </row>
    <row r="35" spans="1:8" s="252" customFormat="1" ht="15" x14ac:dyDescent="0.25">
      <c r="A35" s="4" t="s">
        <v>220</v>
      </c>
      <c r="B35" s="728" t="s">
        <v>1032</v>
      </c>
      <c r="C35" s="717">
        <v>1.4566666666666665E-2</v>
      </c>
      <c r="D35" s="682" t="s">
        <v>757</v>
      </c>
      <c r="E35" s="684" t="s">
        <v>917</v>
      </c>
      <c r="F35" s="684" t="s">
        <v>996</v>
      </c>
      <c r="G35" s="263"/>
      <c r="H35" s="264"/>
    </row>
    <row r="36" spans="1:8" s="252" customFormat="1" ht="15" x14ac:dyDescent="0.25">
      <c r="A36" s="4" t="s">
        <v>547</v>
      </c>
      <c r="B36" s="729" t="s">
        <v>1033</v>
      </c>
      <c r="C36" s="717">
        <v>-5.7999999999999996E-2</v>
      </c>
      <c r="D36" s="756" t="s">
        <v>758</v>
      </c>
      <c r="E36" s="684" t="s">
        <v>918</v>
      </c>
      <c r="F36" s="684" t="s">
        <v>997</v>
      </c>
      <c r="G36" s="263"/>
      <c r="H36" s="264"/>
    </row>
    <row r="37" spans="1:8" s="252" customFormat="1" ht="15" x14ac:dyDescent="0.25">
      <c r="A37" s="4" t="s">
        <v>589</v>
      </c>
      <c r="B37" s="729" t="s">
        <v>1034</v>
      </c>
      <c r="C37" s="717">
        <v>5.4966666666666671E-2</v>
      </c>
      <c r="D37" s="756" t="s">
        <v>759</v>
      </c>
      <c r="E37" s="684" t="s">
        <v>919</v>
      </c>
      <c r="F37" s="684" t="s">
        <v>998</v>
      </c>
      <c r="G37" s="263"/>
      <c r="H37" s="264"/>
    </row>
    <row r="38" spans="1:8" s="252" customFormat="1" ht="15" x14ac:dyDescent="0.25">
      <c r="A38" s="4" t="s">
        <v>457</v>
      </c>
      <c r="B38" s="729" t="s">
        <v>1035</v>
      </c>
      <c r="C38" s="717">
        <v>-2.5899999999999996E-2</v>
      </c>
      <c r="D38" s="756" t="s">
        <v>760</v>
      </c>
      <c r="E38" s="683" t="s">
        <v>920</v>
      </c>
      <c r="F38" s="684" t="s">
        <v>999</v>
      </c>
      <c r="G38" s="263"/>
      <c r="H38" s="264"/>
    </row>
    <row r="39" spans="1:8" s="252" customFormat="1" ht="15" x14ac:dyDescent="0.25">
      <c r="A39" s="4" t="s">
        <v>458</v>
      </c>
      <c r="B39" s="728" t="s">
        <v>1036</v>
      </c>
      <c r="C39" s="717">
        <v>4.0000000000000001E-3</v>
      </c>
      <c r="D39" s="682" t="s">
        <v>761</v>
      </c>
      <c r="E39" s="684" t="s">
        <v>921</v>
      </c>
      <c r="F39" s="684" t="s">
        <v>1000</v>
      </c>
      <c r="G39" s="263"/>
      <c r="H39" s="264"/>
    </row>
    <row r="40" spans="1:8" s="252" customFormat="1" ht="15" x14ac:dyDescent="0.25">
      <c r="A40" s="4" t="s">
        <v>414</v>
      </c>
      <c r="B40" s="728" t="s">
        <v>1037</v>
      </c>
      <c r="C40" s="717">
        <v>0.18056666666666668</v>
      </c>
      <c r="D40" s="756" t="s">
        <v>762</v>
      </c>
      <c r="E40" s="683" t="s">
        <v>922</v>
      </c>
      <c r="F40" s="683" t="s">
        <v>1001</v>
      </c>
      <c r="G40" s="263"/>
      <c r="H40" s="264"/>
    </row>
    <row r="41" spans="1:8" s="252" customFormat="1" ht="15" x14ac:dyDescent="0.25">
      <c r="A41" s="4" t="s">
        <v>415</v>
      </c>
      <c r="B41" s="728" t="s">
        <v>1038</v>
      </c>
      <c r="C41" s="717">
        <v>-0.13419999999999999</v>
      </c>
      <c r="D41" s="682" t="s">
        <v>737</v>
      </c>
      <c r="E41" s="683" t="s">
        <v>897</v>
      </c>
      <c r="F41" s="683" t="s">
        <v>976</v>
      </c>
      <c r="G41" s="263"/>
      <c r="H41" s="264"/>
    </row>
    <row r="42" spans="1:8" s="252" customFormat="1" ht="15" x14ac:dyDescent="0.25">
      <c r="A42" s="4" t="s">
        <v>541</v>
      </c>
      <c r="B42" s="729" t="s">
        <v>1039</v>
      </c>
      <c r="C42" s="717">
        <v>-2.5633333333333338E-2</v>
      </c>
      <c r="D42" s="756" t="s">
        <v>763</v>
      </c>
      <c r="E42" s="683" t="s">
        <v>923</v>
      </c>
      <c r="F42" s="684" t="s">
        <v>1002</v>
      </c>
      <c r="G42" s="263"/>
      <c r="H42" s="264"/>
    </row>
    <row r="43" spans="1:8" s="252" customFormat="1" ht="15" x14ac:dyDescent="0.25">
      <c r="A43" s="4" t="s">
        <v>652</v>
      </c>
      <c r="B43" s="729" t="s">
        <v>1040</v>
      </c>
      <c r="C43" s="717">
        <v>-0.21686666666666665</v>
      </c>
      <c r="D43" s="756" t="s">
        <v>764</v>
      </c>
      <c r="E43" s="684" t="s">
        <v>924</v>
      </c>
      <c r="F43" s="683" t="s">
        <v>1003</v>
      </c>
      <c r="G43" s="263"/>
      <c r="H43" s="644"/>
    </row>
    <row r="44" spans="1:8" s="252" customFormat="1" ht="15" x14ac:dyDescent="0.25">
      <c r="A44" s="4" t="s">
        <v>653</v>
      </c>
      <c r="B44" s="728" t="s">
        <v>1041</v>
      </c>
      <c r="C44" s="717">
        <v>3.0233333333333334E-2</v>
      </c>
      <c r="D44" s="682" t="s">
        <v>765</v>
      </c>
      <c r="E44" s="684" t="s">
        <v>925</v>
      </c>
      <c r="F44" s="684" t="s">
        <v>1004</v>
      </c>
      <c r="G44" s="263"/>
      <c r="H44" s="644"/>
    </row>
    <row r="45" spans="1:8" s="252" customFormat="1" ht="15.75" thickBot="1" x14ac:dyDescent="0.3">
      <c r="A45" s="4" t="s">
        <v>654</v>
      </c>
      <c r="B45" s="746" t="s">
        <v>1042</v>
      </c>
      <c r="C45" s="725">
        <v>8.2099999999999992E-2</v>
      </c>
      <c r="D45" s="682" t="s">
        <v>766</v>
      </c>
      <c r="E45" s="683" t="s">
        <v>926</v>
      </c>
      <c r="F45" s="683" t="s">
        <v>1005</v>
      </c>
      <c r="G45" s="263"/>
      <c r="H45" s="645"/>
    </row>
    <row r="46" spans="1:8" s="252" customFormat="1" ht="15.75" customHeight="1" thickBot="1" x14ac:dyDescent="0.3">
      <c r="A46" s="227" t="s">
        <v>1009</v>
      </c>
      <c r="B46" s="727"/>
      <c r="C46" s="726"/>
      <c r="D46" s="265"/>
      <c r="E46" s="265"/>
      <c r="F46" s="265"/>
      <c r="G46" s="265"/>
      <c r="H46" s="266"/>
    </row>
    <row r="47" spans="1:8" s="252" customFormat="1" ht="21" thickBot="1" x14ac:dyDescent="0.3">
      <c r="A47" s="363"/>
      <c r="B47" s="763" t="s">
        <v>348</v>
      </c>
      <c r="C47" s="764"/>
      <c r="D47" s="764"/>
      <c r="E47" s="764"/>
      <c r="F47" s="765"/>
      <c r="G47" s="747"/>
      <c r="H47" s="748"/>
    </row>
    <row r="48" spans="1:8" s="252" customFormat="1" ht="21" thickBot="1" x14ac:dyDescent="0.3">
      <c r="A48" s="364"/>
      <c r="B48" s="760" t="s">
        <v>667</v>
      </c>
      <c r="C48" s="761"/>
      <c r="D48" s="761"/>
      <c r="E48" s="761"/>
      <c r="F48" s="762"/>
      <c r="G48" s="747"/>
      <c r="H48" s="748"/>
    </row>
    <row r="49" spans="1:8" s="252" customFormat="1" ht="15.75" thickBot="1" x14ac:dyDescent="0.3">
      <c r="A49" s="128" t="s">
        <v>398</v>
      </c>
      <c r="B49" s="355">
        <v>4.8461316808945986E-3</v>
      </c>
      <c r="C49" s="347">
        <f>AVERAGE(D49:F49)</f>
        <v>3.6999999999999997E-3</v>
      </c>
      <c r="D49" s="275">
        <v>5.1999999999999998E-3</v>
      </c>
      <c r="E49" s="275">
        <v>1.8E-3</v>
      </c>
      <c r="F49" s="275">
        <v>4.1000000000000003E-3</v>
      </c>
      <c r="G49" s="275"/>
      <c r="H49" s="356"/>
    </row>
    <row r="50" spans="1:8" s="252" customFormat="1" ht="15" x14ac:dyDescent="0.25">
      <c r="A50" s="4" t="s">
        <v>400</v>
      </c>
      <c r="B50" s="716">
        <v>2.7502750275027501E-4</v>
      </c>
      <c r="C50" s="717">
        <f>AVERAGE(D50:F50)</f>
        <v>9.9999999999999991E-5</v>
      </c>
      <c r="D50" s="338">
        <v>2.9999999999999997E-4</v>
      </c>
      <c r="E50" s="257">
        <v>0</v>
      </c>
      <c r="F50" s="257">
        <v>0</v>
      </c>
      <c r="G50" s="257"/>
      <c r="H50" s="303"/>
    </row>
    <row r="51" spans="1:8" s="252" customFormat="1" ht="15" x14ac:dyDescent="0.25">
      <c r="A51" s="4" t="s">
        <v>401</v>
      </c>
      <c r="B51" s="716">
        <v>9.5687910200576581E-4</v>
      </c>
      <c r="C51" s="717">
        <f t="shared" ref="C51:C74" si="1">AVERAGE(D51:F51)</f>
        <v>5.9999999999999995E-4</v>
      </c>
      <c r="D51" s="338">
        <v>1E-3</v>
      </c>
      <c r="E51" s="257">
        <v>4.0000000000000002E-4</v>
      </c>
      <c r="F51" s="257">
        <v>4.0000000000000002E-4</v>
      </c>
      <c r="G51" s="257"/>
      <c r="H51" s="303"/>
    </row>
    <row r="52" spans="1:8" s="252" customFormat="1" ht="15" x14ac:dyDescent="0.25">
      <c r="A52" s="4" t="s">
        <v>402</v>
      </c>
      <c r="B52" s="716">
        <v>2.3237039622970852E-3</v>
      </c>
      <c r="C52" s="717">
        <f t="shared" si="1"/>
        <v>1.9E-3</v>
      </c>
      <c r="D52" s="338">
        <v>2.3999999999999998E-3</v>
      </c>
      <c r="E52" s="257">
        <v>1.5E-3</v>
      </c>
      <c r="F52" s="257">
        <v>1.8E-3</v>
      </c>
      <c r="G52" s="257"/>
      <c r="H52" s="303"/>
    </row>
    <row r="53" spans="1:8" s="252" customFormat="1" ht="15" x14ac:dyDescent="0.25">
      <c r="A53" s="4" t="s">
        <v>403</v>
      </c>
      <c r="B53" s="716">
        <v>1.5447306043092657E-2</v>
      </c>
      <c r="C53" s="717">
        <f t="shared" si="1"/>
        <v>1.1966666666666667E-2</v>
      </c>
      <c r="D53" s="338">
        <v>1.6500000000000001E-2</v>
      </c>
      <c r="E53" s="257">
        <v>4.3E-3</v>
      </c>
      <c r="F53" s="257">
        <v>1.5100000000000001E-2</v>
      </c>
      <c r="G53" s="257"/>
      <c r="H53" s="303"/>
    </row>
    <row r="54" spans="1:8" s="252" customFormat="1" ht="15" x14ac:dyDescent="0.25">
      <c r="A54" s="4" t="s">
        <v>399</v>
      </c>
      <c r="B54" s="716">
        <v>3.3393477973859085E-3</v>
      </c>
      <c r="C54" s="717">
        <f t="shared" si="1"/>
        <v>2.4666666666666665E-3</v>
      </c>
      <c r="D54" s="338">
        <v>3.5999999999999999E-3</v>
      </c>
      <c r="E54" s="257">
        <v>1.1999999999999999E-3</v>
      </c>
      <c r="F54" s="257">
        <v>2.5999999999999999E-3</v>
      </c>
      <c r="G54" s="257"/>
      <c r="H54" s="303"/>
    </row>
    <row r="55" spans="1:8" s="252" customFormat="1" ht="15" x14ac:dyDescent="0.25">
      <c r="A55" s="4" t="s">
        <v>6</v>
      </c>
      <c r="B55" s="716">
        <v>6.3717518999103972E-3</v>
      </c>
      <c r="C55" s="717">
        <f t="shared" si="1"/>
        <v>4.1666666666666666E-3</v>
      </c>
      <c r="D55" s="338">
        <v>6.8999999999999999E-3</v>
      </c>
      <c r="E55" s="257">
        <v>4.0000000000000002E-4</v>
      </c>
      <c r="F55" s="257">
        <v>5.1999999999999998E-3</v>
      </c>
      <c r="G55" s="257"/>
      <c r="H55" s="303"/>
    </row>
    <row r="56" spans="1:8" s="252" customFormat="1" ht="15" x14ac:dyDescent="0.25">
      <c r="A56" s="4" t="s">
        <v>404</v>
      </c>
      <c r="B56" s="716">
        <v>1.7560804284836246E-3</v>
      </c>
      <c r="C56" s="717">
        <f t="shared" si="1"/>
        <v>1.7333333333333333E-3</v>
      </c>
      <c r="D56" s="338">
        <v>1.9E-3</v>
      </c>
      <c r="E56" s="257">
        <v>0</v>
      </c>
      <c r="F56" s="257">
        <v>3.3E-3</v>
      </c>
      <c r="G56" s="257"/>
      <c r="H56" s="303"/>
    </row>
    <row r="57" spans="1:8" s="252" customFormat="1" ht="15" x14ac:dyDescent="0.25">
      <c r="A57" s="4" t="s">
        <v>587</v>
      </c>
      <c r="B57" s="716">
        <v>3.552563922778479E-3</v>
      </c>
      <c r="C57" s="717">
        <f t="shared" si="1"/>
        <v>2.6999999999999997E-3</v>
      </c>
      <c r="D57" s="338">
        <v>3.8E-3</v>
      </c>
      <c r="E57" s="257">
        <v>1.8E-3</v>
      </c>
      <c r="F57" s="257">
        <v>2.5000000000000001E-3</v>
      </c>
      <c r="G57" s="257"/>
      <c r="H57" s="303"/>
    </row>
    <row r="58" spans="1:8" s="252" customFormat="1" ht="15" x14ac:dyDescent="0.25">
      <c r="A58" s="4" t="s">
        <v>406</v>
      </c>
      <c r="B58" s="716">
        <v>4.3272481406355645E-3</v>
      </c>
      <c r="C58" s="717">
        <f t="shared" si="1"/>
        <v>2.8000000000000004E-3</v>
      </c>
      <c r="D58" s="338">
        <v>4.7000000000000002E-3</v>
      </c>
      <c r="E58" s="257">
        <v>1.4E-3</v>
      </c>
      <c r="F58" s="257">
        <v>2.3E-3</v>
      </c>
      <c r="G58" s="257"/>
      <c r="H58" s="303"/>
    </row>
    <row r="59" spans="1:8" s="252" customFormat="1" ht="15" x14ac:dyDescent="0.25">
      <c r="A59" s="4" t="s">
        <v>407</v>
      </c>
      <c r="B59" s="716">
        <v>9.5607834047977749E-3</v>
      </c>
      <c r="C59" s="717">
        <f t="shared" si="1"/>
        <v>6.4666666666666666E-3</v>
      </c>
      <c r="D59" s="338">
        <v>1.0500000000000001E-2</v>
      </c>
      <c r="E59" s="257">
        <v>5.9999999999999995E-4</v>
      </c>
      <c r="F59" s="257">
        <v>8.3000000000000001E-3</v>
      </c>
      <c r="G59" s="257"/>
      <c r="H59" s="303"/>
    </row>
    <row r="60" spans="1:8" s="252" customFormat="1" ht="15" x14ac:dyDescent="0.25">
      <c r="A60" s="4" t="s">
        <v>634</v>
      </c>
      <c r="B60" s="716">
        <v>3.6240799982103309E-3</v>
      </c>
      <c r="C60" s="717">
        <f t="shared" si="1"/>
        <v>2.8666666666666667E-3</v>
      </c>
      <c r="D60" s="338">
        <v>3.7000000000000002E-3</v>
      </c>
      <c r="E60" s="257">
        <v>3.3999999999999998E-3</v>
      </c>
      <c r="F60" s="257">
        <v>1.5E-3</v>
      </c>
      <c r="G60" s="257"/>
      <c r="H60" s="303"/>
    </row>
    <row r="61" spans="1:8" s="252" customFormat="1" ht="15" x14ac:dyDescent="0.25">
      <c r="A61" s="4" t="s">
        <v>1063</v>
      </c>
      <c r="B61" s="716">
        <v>7.0885423379301454E-4</v>
      </c>
      <c r="C61" s="717">
        <f t="shared" si="1"/>
        <v>2.6666666666666668E-4</v>
      </c>
      <c r="D61" s="338">
        <v>8.0000000000000004E-4</v>
      </c>
      <c r="E61" s="257">
        <v>0</v>
      </c>
      <c r="F61" s="257">
        <v>0</v>
      </c>
      <c r="G61" s="257"/>
      <c r="H61" s="303"/>
    </row>
    <row r="62" spans="1:8" s="252" customFormat="1" ht="15" x14ac:dyDescent="0.25">
      <c r="A62" s="4" t="s">
        <v>29</v>
      </c>
      <c r="B62" s="716">
        <v>1.9984627209838584E-3</v>
      </c>
      <c r="C62" s="717">
        <f t="shared" si="1"/>
        <v>1.2666666666666668E-3</v>
      </c>
      <c r="D62" s="338">
        <v>2.2000000000000001E-3</v>
      </c>
      <c r="E62" s="257">
        <v>8.9999999999999998E-4</v>
      </c>
      <c r="F62" s="257">
        <v>6.9999999999999999E-4</v>
      </c>
      <c r="G62" s="257"/>
      <c r="H62" s="303"/>
    </row>
    <row r="63" spans="1:8" s="252" customFormat="1" ht="15" x14ac:dyDescent="0.25">
      <c r="A63" s="4" t="s">
        <v>40</v>
      </c>
      <c r="B63" s="716">
        <v>9.9502487562189048E-4</v>
      </c>
      <c r="C63" s="717">
        <f t="shared" si="1"/>
        <v>3.9999999999999996E-4</v>
      </c>
      <c r="D63" s="338">
        <v>1.1999999999999999E-3</v>
      </c>
      <c r="E63" s="257">
        <v>0</v>
      </c>
      <c r="F63" s="257">
        <v>0</v>
      </c>
      <c r="G63" s="257"/>
      <c r="H63" s="303"/>
    </row>
    <row r="64" spans="1:8" s="252" customFormat="1" ht="15" x14ac:dyDescent="0.25">
      <c r="A64" s="4" t="s">
        <v>540</v>
      </c>
      <c r="B64" s="716">
        <v>4.6114047913620518E-3</v>
      </c>
      <c r="C64" s="717">
        <f t="shared" si="1"/>
        <v>3.5666666666666663E-3</v>
      </c>
      <c r="D64" s="338">
        <v>4.8999999999999998E-3</v>
      </c>
      <c r="E64" s="257">
        <v>1.9E-3</v>
      </c>
      <c r="F64" s="257">
        <v>3.8999999999999998E-3</v>
      </c>
      <c r="G64" s="257"/>
      <c r="H64" s="303"/>
    </row>
    <row r="65" spans="1:8" s="252" customFormat="1" ht="15" x14ac:dyDescent="0.25">
      <c r="A65" s="4" t="s">
        <v>32</v>
      </c>
      <c r="B65" s="716">
        <v>3.88722577186006E-3</v>
      </c>
      <c r="C65" s="717">
        <f t="shared" si="1"/>
        <v>2.8333333333333335E-3</v>
      </c>
      <c r="D65" s="338">
        <v>4.1999999999999997E-3</v>
      </c>
      <c r="E65" s="257">
        <v>0</v>
      </c>
      <c r="F65" s="257">
        <v>4.3E-3</v>
      </c>
      <c r="G65" s="257"/>
      <c r="H65" s="303"/>
    </row>
    <row r="66" spans="1:8" s="252" customFormat="1" ht="15" x14ac:dyDescent="0.25">
      <c r="A66" s="4" t="s">
        <v>409</v>
      </c>
      <c r="B66" s="716">
        <v>4.0987106139526944E-3</v>
      </c>
      <c r="C66" s="717">
        <f t="shared" si="1"/>
        <v>5.3999999999999994E-3</v>
      </c>
      <c r="D66" s="338">
        <v>4.0000000000000001E-3</v>
      </c>
      <c r="E66" s="257">
        <v>3.3999999999999998E-3</v>
      </c>
      <c r="F66" s="257">
        <v>8.8000000000000005E-3</v>
      </c>
      <c r="G66" s="257"/>
      <c r="H66" s="303"/>
    </row>
    <row r="67" spans="1:8" s="252" customFormat="1" ht="15" x14ac:dyDescent="0.25">
      <c r="A67" s="4" t="s">
        <v>220</v>
      </c>
      <c r="B67" s="716">
        <v>6.0930770038869625E-3</v>
      </c>
      <c r="C67" s="717">
        <f t="shared" si="1"/>
        <v>5.1999999999999998E-3</v>
      </c>
      <c r="D67" s="338">
        <v>6.6E-3</v>
      </c>
      <c r="E67" s="257">
        <v>0</v>
      </c>
      <c r="F67" s="257">
        <v>8.9999999999999993E-3</v>
      </c>
      <c r="G67" s="257"/>
      <c r="H67" s="303"/>
    </row>
    <row r="68" spans="1:8" s="252" customFormat="1" ht="15" x14ac:dyDescent="0.25">
      <c r="A68" s="4" t="s">
        <v>547</v>
      </c>
      <c r="B68" s="716">
        <v>5.7131974861931063E-3</v>
      </c>
      <c r="C68" s="717">
        <f t="shared" si="1"/>
        <v>2.1333333333333334E-3</v>
      </c>
      <c r="D68" s="338">
        <v>6.4000000000000003E-3</v>
      </c>
      <c r="E68" s="257">
        <v>0</v>
      </c>
      <c r="F68" s="257">
        <v>0</v>
      </c>
      <c r="G68" s="257"/>
      <c r="H68" s="303"/>
    </row>
    <row r="69" spans="1:8" s="252" customFormat="1" ht="15" x14ac:dyDescent="0.25">
      <c r="A69" s="4" t="s">
        <v>589</v>
      </c>
      <c r="B69" s="716">
        <v>1.6021361815754338E-3</v>
      </c>
      <c r="C69" s="717">
        <f t="shared" si="1"/>
        <v>5.9999999999999995E-4</v>
      </c>
      <c r="D69" s="338">
        <v>1.8E-3</v>
      </c>
      <c r="E69" s="257">
        <v>0</v>
      </c>
      <c r="F69" s="257">
        <v>0</v>
      </c>
      <c r="G69" s="257"/>
      <c r="H69" s="303"/>
    </row>
    <row r="70" spans="1:8" s="252" customFormat="1" ht="15" x14ac:dyDescent="0.25">
      <c r="A70" s="4" t="s">
        <v>457</v>
      </c>
      <c r="B70" s="691">
        <v>3.583884546001203E-2</v>
      </c>
      <c r="C70" s="690">
        <f t="shared" si="1"/>
        <v>3.046666666666667E-2</v>
      </c>
      <c r="D70" s="689">
        <v>3.7699999999999997E-2</v>
      </c>
      <c r="E70" s="257">
        <v>1.7999999999999999E-2</v>
      </c>
      <c r="F70" s="688">
        <v>3.5700000000000003E-2</v>
      </c>
      <c r="G70" s="257"/>
      <c r="H70" s="303"/>
    </row>
    <row r="71" spans="1:8" s="252" customFormat="1" ht="15" x14ac:dyDescent="0.25">
      <c r="A71" s="4" t="s">
        <v>458</v>
      </c>
      <c r="B71" s="716">
        <v>8.8414072573217897E-3</v>
      </c>
      <c r="C71" s="717">
        <f t="shared" si="1"/>
        <v>8.8666666666666668E-3</v>
      </c>
      <c r="D71" s="338">
        <v>9.4000000000000004E-3</v>
      </c>
      <c r="E71" s="257">
        <v>3.3999999999999998E-3</v>
      </c>
      <c r="F71" s="257">
        <v>1.38E-2</v>
      </c>
      <c r="G71" s="257"/>
      <c r="H71" s="303"/>
    </row>
    <row r="72" spans="1:8" s="252" customFormat="1" ht="15" x14ac:dyDescent="0.25">
      <c r="A72" s="4" t="s">
        <v>414</v>
      </c>
      <c r="B72" s="716">
        <v>0</v>
      </c>
      <c r="C72" s="717">
        <f t="shared" si="1"/>
        <v>0</v>
      </c>
      <c r="D72" s="338">
        <v>0</v>
      </c>
      <c r="E72" s="257">
        <v>0</v>
      </c>
      <c r="F72" s="257">
        <v>0</v>
      </c>
      <c r="G72" s="257"/>
      <c r="H72" s="303"/>
    </row>
    <row r="73" spans="1:8" s="252" customFormat="1" ht="15" x14ac:dyDescent="0.25">
      <c r="A73" s="4" t="s">
        <v>415</v>
      </c>
      <c r="B73" s="716">
        <v>0</v>
      </c>
      <c r="C73" s="717">
        <f t="shared" si="1"/>
        <v>0</v>
      </c>
      <c r="D73" s="338">
        <v>0</v>
      </c>
      <c r="E73" s="257">
        <v>0</v>
      </c>
      <c r="F73" s="257">
        <v>0</v>
      </c>
      <c r="G73" s="257"/>
      <c r="H73" s="303"/>
    </row>
    <row r="74" spans="1:8" s="252" customFormat="1" ht="15.75" thickBot="1" x14ac:dyDescent="0.3">
      <c r="A74" s="4" t="s">
        <v>541</v>
      </c>
      <c r="B74" s="716">
        <v>4.6990427066485986E-3</v>
      </c>
      <c r="C74" s="717">
        <f t="shared" si="1"/>
        <v>2.9666666666666665E-3</v>
      </c>
      <c r="D74" s="338">
        <v>5.4999999999999997E-3</v>
      </c>
      <c r="E74" s="257">
        <v>1.2999999999999999E-3</v>
      </c>
      <c r="F74" s="257">
        <v>2.0999999999999999E-3</v>
      </c>
      <c r="G74" s="257"/>
      <c r="H74" s="303"/>
    </row>
    <row r="75" spans="1:8" s="252" customFormat="1" ht="15.75" thickBot="1" x14ac:dyDescent="0.3">
      <c r="A75" s="227" t="s">
        <v>452</v>
      </c>
      <c r="B75" s="646"/>
      <c r="C75" s="647"/>
      <c r="D75" s="648"/>
      <c r="E75" s="648"/>
      <c r="F75" s="648"/>
      <c r="G75" s="648"/>
      <c r="H75" s="649"/>
    </row>
    <row r="76" spans="1:8" s="252" customFormat="1" ht="15.75" thickBot="1" x14ac:dyDescent="0.3">
      <c r="A76" s="128" t="s">
        <v>398</v>
      </c>
      <c r="B76" s="355">
        <v>1.1863563201997829E-2</v>
      </c>
      <c r="C76" s="347">
        <f>AVERAGE(D76:F76)</f>
        <v>8.5666666666666669E-3</v>
      </c>
      <c r="D76" s="275">
        <v>1.26E-2</v>
      </c>
      <c r="E76" s="275">
        <v>6.1999999999999998E-3</v>
      </c>
      <c r="F76" s="275">
        <v>6.8999999999999999E-3</v>
      </c>
      <c r="G76" s="275"/>
      <c r="H76" s="356"/>
    </row>
    <row r="77" spans="1:8" s="252" customFormat="1" ht="15" x14ac:dyDescent="0.25">
      <c r="A77" s="4" t="s">
        <v>400</v>
      </c>
      <c r="B77" s="716">
        <v>1.3751375137513752E-3</v>
      </c>
      <c r="C77" s="717">
        <f>AVERAGE(D77:F77)</f>
        <v>5.0000000000000001E-4</v>
      </c>
      <c r="D77" s="338">
        <v>1.5E-3</v>
      </c>
      <c r="E77" s="257">
        <v>0</v>
      </c>
      <c r="F77" s="257">
        <v>0</v>
      </c>
      <c r="G77" s="257"/>
      <c r="H77" s="303"/>
    </row>
    <row r="78" spans="1:8" s="252" customFormat="1" ht="15" x14ac:dyDescent="0.25">
      <c r="A78" s="4" t="s">
        <v>401</v>
      </c>
      <c r="B78" s="716">
        <v>3.4840213457645831E-3</v>
      </c>
      <c r="C78" s="717">
        <f t="shared" ref="C78:C101" si="2">AVERAGE(D78:F78)</f>
        <v>2.4666666666666665E-3</v>
      </c>
      <c r="D78" s="338">
        <v>3.7000000000000002E-3</v>
      </c>
      <c r="E78" s="257">
        <v>2.3999999999999998E-3</v>
      </c>
      <c r="F78" s="257">
        <v>1.2999999999999999E-3</v>
      </c>
      <c r="G78" s="257"/>
      <c r="H78" s="303"/>
    </row>
    <row r="79" spans="1:8" s="252" customFormat="1" ht="15" x14ac:dyDescent="0.25">
      <c r="A79" s="4" t="s">
        <v>402</v>
      </c>
      <c r="B79" s="716">
        <v>8.2638767673241399E-3</v>
      </c>
      <c r="C79" s="717">
        <f t="shared" si="2"/>
        <v>6.1000000000000004E-3</v>
      </c>
      <c r="D79" s="338">
        <v>8.6999999999999994E-3</v>
      </c>
      <c r="E79" s="257">
        <v>5.0000000000000001E-3</v>
      </c>
      <c r="F79" s="257">
        <v>4.5999999999999999E-3</v>
      </c>
      <c r="G79" s="257"/>
      <c r="H79" s="303"/>
    </row>
    <row r="80" spans="1:8" s="252" customFormat="1" ht="15" x14ac:dyDescent="0.25">
      <c r="A80" s="4" t="s">
        <v>403</v>
      </c>
      <c r="B80" s="691">
        <v>3.0255413215436653E-2</v>
      </c>
      <c r="C80" s="690">
        <f t="shared" si="2"/>
        <v>2.2199999999999998E-2</v>
      </c>
      <c r="D80" s="689">
        <v>3.2099999999999997E-2</v>
      </c>
      <c r="E80" s="257">
        <v>1.4200000000000001E-2</v>
      </c>
      <c r="F80" s="688">
        <v>2.0299999999999999E-2</v>
      </c>
      <c r="G80" s="257"/>
      <c r="H80" s="303"/>
    </row>
    <row r="81" spans="1:8" s="252" customFormat="1" ht="15" x14ac:dyDescent="0.25">
      <c r="A81" s="4" t="s">
        <v>399</v>
      </c>
      <c r="B81" s="716">
        <v>7.8651586498261674E-3</v>
      </c>
      <c r="C81" s="717">
        <f t="shared" si="2"/>
        <v>5.5333333333333337E-3</v>
      </c>
      <c r="D81" s="338">
        <v>8.3999999999999995E-3</v>
      </c>
      <c r="E81" s="257">
        <v>4.0000000000000001E-3</v>
      </c>
      <c r="F81" s="257">
        <v>4.1999999999999997E-3</v>
      </c>
      <c r="G81" s="257"/>
      <c r="H81" s="303"/>
    </row>
    <row r="82" spans="1:8" s="252" customFormat="1" ht="15" x14ac:dyDescent="0.25">
      <c r="A82" s="4" t="s">
        <v>6</v>
      </c>
      <c r="B82" s="716">
        <v>1.2610758968572661E-2</v>
      </c>
      <c r="C82" s="717">
        <f t="shared" si="2"/>
        <v>1.0700000000000001E-2</v>
      </c>
      <c r="D82" s="338">
        <v>1.32E-2</v>
      </c>
      <c r="E82" s="257">
        <v>6.0000000000000001E-3</v>
      </c>
      <c r="F82" s="257">
        <v>1.29E-2</v>
      </c>
      <c r="G82" s="257"/>
      <c r="H82" s="303"/>
    </row>
    <row r="83" spans="1:8" s="252" customFormat="1" ht="15" x14ac:dyDescent="0.25">
      <c r="A83" s="4" t="s">
        <v>404</v>
      </c>
      <c r="B83" s="716">
        <v>3.8633769426639742E-3</v>
      </c>
      <c r="C83" s="717">
        <f t="shared" si="2"/>
        <v>3.6000000000000003E-3</v>
      </c>
      <c r="D83" s="338">
        <v>4.3E-3</v>
      </c>
      <c r="E83" s="257">
        <v>0</v>
      </c>
      <c r="F83" s="257">
        <v>6.4999999999999997E-3</v>
      </c>
      <c r="G83" s="257"/>
      <c r="H83" s="303"/>
    </row>
    <row r="84" spans="1:8" s="252" customFormat="1" ht="15" x14ac:dyDescent="0.25">
      <c r="A84" s="4" t="s">
        <v>587</v>
      </c>
      <c r="B84" s="716">
        <v>1.0003272098349928E-2</v>
      </c>
      <c r="C84" s="717">
        <f t="shared" si="2"/>
        <v>7.3000000000000001E-3</v>
      </c>
      <c r="D84" s="338">
        <v>1.06E-2</v>
      </c>
      <c r="E84" s="257">
        <v>6.3E-3</v>
      </c>
      <c r="F84" s="257">
        <v>5.0000000000000001E-3</v>
      </c>
      <c r="G84" s="257"/>
      <c r="H84" s="303"/>
    </row>
    <row r="85" spans="1:8" s="252" customFormat="1" ht="15" x14ac:dyDescent="0.25">
      <c r="A85" s="4" t="s">
        <v>406</v>
      </c>
      <c r="B85" s="716">
        <v>1.4198782961460446E-2</v>
      </c>
      <c r="C85" s="717">
        <f t="shared" si="2"/>
        <v>8.0999999999999996E-3</v>
      </c>
      <c r="D85" s="338">
        <v>1.5699999999999999E-2</v>
      </c>
      <c r="E85" s="257">
        <v>4.1000000000000003E-3</v>
      </c>
      <c r="F85" s="257">
        <v>4.4999999999999997E-3</v>
      </c>
      <c r="G85" s="257"/>
      <c r="H85" s="303"/>
    </row>
    <row r="86" spans="1:8" s="252" customFormat="1" ht="15" x14ac:dyDescent="0.25">
      <c r="A86" s="4" t="s">
        <v>407</v>
      </c>
      <c r="B86" s="691">
        <v>2.5611310696488584E-2</v>
      </c>
      <c r="C86" s="717">
        <f t="shared" si="2"/>
        <v>1.5600000000000001E-2</v>
      </c>
      <c r="D86" s="689">
        <v>2.8000000000000001E-2</v>
      </c>
      <c r="E86" s="257">
        <v>6.4000000000000003E-3</v>
      </c>
      <c r="F86" s="257">
        <v>1.24E-2</v>
      </c>
      <c r="G86" s="257"/>
      <c r="H86" s="303"/>
    </row>
    <row r="87" spans="1:8" s="252" customFormat="1" ht="15" x14ac:dyDescent="0.25">
      <c r="A87" s="4" t="s">
        <v>634</v>
      </c>
      <c r="B87" s="716">
        <v>1.7650611843135499E-2</v>
      </c>
      <c r="C87" s="717">
        <f t="shared" si="2"/>
        <v>1.18E-2</v>
      </c>
      <c r="D87" s="338">
        <v>1.89E-2</v>
      </c>
      <c r="E87" s="257">
        <v>1.1299999999999999E-2</v>
      </c>
      <c r="F87" s="257">
        <v>5.1999999999999998E-3</v>
      </c>
      <c r="G87" s="257"/>
      <c r="H87" s="303"/>
    </row>
    <row r="88" spans="1:8" s="252" customFormat="1" ht="15" x14ac:dyDescent="0.25">
      <c r="A88" s="4" t="s">
        <v>1063</v>
      </c>
      <c r="B88" s="716">
        <v>1.0955019976801135E-3</v>
      </c>
      <c r="C88" s="717">
        <f t="shared" si="2"/>
        <v>3.9999999999999996E-4</v>
      </c>
      <c r="D88" s="338">
        <v>1.1999999999999999E-3</v>
      </c>
      <c r="E88" s="257">
        <v>0</v>
      </c>
      <c r="F88" s="257">
        <v>0</v>
      </c>
      <c r="G88" s="257"/>
      <c r="H88" s="303"/>
    </row>
    <row r="89" spans="1:8" s="252" customFormat="1" ht="15" x14ac:dyDescent="0.25">
      <c r="A89" s="4" t="s">
        <v>29</v>
      </c>
      <c r="B89" s="716">
        <v>3.1322059953881628E-3</v>
      </c>
      <c r="C89" s="717">
        <f t="shared" si="2"/>
        <v>1.8666666666666666E-3</v>
      </c>
      <c r="D89" s="338">
        <v>3.3999999999999998E-3</v>
      </c>
      <c r="E89" s="257">
        <v>1.5E-3</v>
      </c>
      <c r="F89" s="257">
        <v>6.9999999999999999E-4</v>
      </c>
      <c r="G89" s="257"/>
      <c r="H89" s="303"/>
    </row>
    <row r="90" spans="1:8" s="252" customFormat="1" ht="15" x14ac:dyDescent="0.25">
      <c r="A90" s="4" t="s">
        <v>40</v>
      </c>
      <c r="B90" s="716">
        <v>2.9850746268656717E-3</v>
      </c>
      <c r="C90" s="717">
        <f t="shared" si="2"/>
        <v>1.1666666666666668E-3</v>
      </c>
      <c r="D90" s="338">
        <v>3.5000000000000001E-3</v>
      </c>
      <c r="E90" s="257">
        <v>0</v>
      </c>
      <c r="F90" s="257">
        <v>0</v>
      </c>
      <c r="G90" s="257"/>
      <c r="H90" s="303"/>
    </row>
    <row r="91" spans="1:8" s="252" customFormat="1" ht="15" x14ac:dyDescent="0.25">
      <c r="A91" s="4" t="s">
        <v>540</v>
      </c>
      <c r="B91" s="716">
        <v>9.9538859520863793E-3</v>
      </c>
      <c r="C91" s="717">
        <f t="shared" si="2"/>
        <v>7.7666666666666674E-3</v>
      </c>
      <c r="D91" s="338">
        <v>1.0500000000000001E-2</v>
      </c>
      <c r="E91" s="257">
        <v>5.0000000000000001E-3</v>
      </c>
      <c r="F91" s="257">
        <v>7.7999999999999996E-3</v>
      </c>
      <c r="G91" s="257"/>
      <c r="H91" s="303"/>
    </row>
    <row r="92" spans="1:8" s="252" customFormat="1" ht="15" x14ac:dyDescent="0.25">
      <c r="A92" s="4" t="s">
        <v>32</v>
      </c>
      <c r="B92" s="716">
        <v>6.0095616817836556E-3</v>
      </c>
      <c r="C92" s="717">
        <f t="shared" si="2"/>
        <v>4.4666666666666665E-3</v>
      </c>
      <c r="D92" s="338">
        <v>6.4000000000000003E-3</v>
      </c>
      <c r="E92" s="257">
        <v>1E-3</v>
      </c>
      <c r="F92" s="257">
        <v>6.0000000000000001E-3</v>
      </c>
      <c r="G92" s="257"/>
      <c r="H92" s="303"/>
    </row>
    <row r="93" spans="1:8" s="252" customFormat="1" ht="15" x14ac:dyDescent="0.25">
      <c r="A93" s="4" t="s">
        <v>409</v>
      </c>
      <c r="B93" s="716">
        <v>1.5626334215694645E-2</v>
      </c>
      <c r="C93" s="717">
        <f t="shared" si="2"/>
        <v>1.2766666666666667E-2</v>
      </c>
      <c r="D93" s="338">
        <v>1.6199999999999999E-2</v>
      </c>
      <c r="E93" s="257">
        <v>1.03E-2</v>
      </c>
      <c r="F93" s="257">
        <v>1.18E-2</v>
      </c>
      <c r="G93" s="257"/>
      <c r="H93" s="303"/>
    </row>
    <row r="94" spans="1:8" s="252" customFormat="1" ht="15" x14ac:dyDescent="0.25">
      <c r="A94" s="4" t="s">
        <v>220</v>
      </c>
      <c r="B94" s="716">
        <v>1.134572959344469E-2</v>
      </c>
      <c r="C94" s="717">
        <f t="shared" si="2"/>
        <v>7.5333333333333329E-3</v>
      </c>
      <c r="D94" s="338">
        <v>1.24E-2</v>
      </c>
      <c r="E94" s="257">
        <v>1.1999999999999999E-3</v>
      </c>
      <c r="F94" s="257">
        <v>8.9999999999999993E-3</v>
      </c>
      <c r="G94" s="257"/>
      <c r="H94" s="303"/>
    </row>
    <row r="95" spans="1:8" s="252" customFormat="1" ht="15" x14ac:dyDescent="0.25">
      <c r="A95" s="4" t="s">
        <v>547</v>
      </c>
      <c r="B95" s="716">
        <v>1.0474195391354028E-2</v>
      </c>
      <c r="C95" s="717">
        <f t="shared" si="2"/>
        <v>5.3666666666666663E-3</v>
      </c>
      <c r="D95" s="338">
        <v>1.1299999999999999E-2</v>
      </c>
      <c r="E95" s="257">
        <v>4.7999999999999996E-3</v>
      </c>
      <c r="F95" s="257">
        <v>0</v>
      </c>
      <c r="G95" s="257"/>
      <c r="H95" s="303"/>
    </row>
    <row r="96" spans="1:8" s="252" customFormat="1" ht="15" x14ac:dyDescent="0.25">
      <c r="A96" s="4" t="s">
        <v>589</v>
      </c>
      <c r="B96" s="716">
        <v>6.6755674232309749E-3</v>
      </c>
      <c r="C96" s="717">
        <f t="shared" si="2"/>
        <v>4.5999999999999999E-3</v>
      </c>
      <c r="D96" s="338">
        <v>6.8999999999999999E-3</v>
      </c>
      <c r="E96" s="257">
        <v>6.8999999999999999E-3</v>
      </c>
      <c r="F96" s="257">
        <v>0</v>
      </c>
      <c r="G96" s="257"/>
      <c r="H96" s="303"/>
    </row>
    <row r="97" spans="1:8" s="252" customFormat="1" ht="15" x14ac:dyDescent="0.25">
      <c r="A97" s="4" t="s">
        <v>457</v>
      </c>
      <c r="B97" s="691">
        <v>6.8190018039687314E-2</v>
      </c>
      <c r="C97" s="690">
        <f t="shared" si="2"/>
        <v>5.2900000000000003E-2</v>
      </c>
      <c r="D97" s="689">
        <v>7.1599999999999997E-2</v>
      </c>
      <c r="E97" s="688">
        <v>4.1200000000000001E-2</v>
      </c>
      <c r="F97" s="688">
        <v>4.5900000000000003E-2</v>
      </c>
      <c r="G97" s="257"/>
      <c r="H97" s="303"/>
    </row>
    <row r="98" spans="1:8" s="252" customFormat="1" ht="15" x14ac:dyDescent="0.25">
      <c r="A98" s="4" t="s">
        <v>458</v>
      </c>
      <c r="B98" s="716">
        <v>1.9340578375391416E-2</v>
      </c>
      <c r="C98" s="717">
        <f t="shared" si="2"/>
        <v>1.7433333333333332E-2</v>
      </c>
      <c r="D98" s="338">
        <v>1.9900000000000001E-2</v>
      </c>
      <c r="E98" s="257">
        <v>1.5100000000000001E-2</v>
      </c>
      <c r="F98" s="257">
        <v>1.7299999999999999E-2</v>
      </c>
      <c r="G98" s="257"/>
      <c r="H98" s="303"/>
    </row>
    <row r="99" spans="1:8" s="252" customFormat="1" ht="15" x14ac:dyDescent="0.25">
      <c r="A99" s="4" t="s">
        <v>414</v>
      </c>
      <c r="B99" s="716">
        <v>0</v>
      </c>
      <c r="C99" s="717">
        <f t="shared" si="2"/>
        <v>0</v>
      </c>
      <c r="D99" s="338">
        <v>0</v>
      </c>
      <c r="E99" s="257">
        <v>0</v>
      </c>
      <c r="F99" s="257">
        <v>0</v>
      </c>
      <c r="G99" s="257"/>
      <c r="H99" s="303"/>
    </row>
    <row r="100" spans="1:8" s="252" customFormat="1" ht="15" x14ac:dyDescent="0.25">
      <c r="A100" s="4" t="s">
        <v>415</v>
      </c>
      <c r="B100" s="716">
        <v>0</v>
      </c>
      <c r="C100" s="717">
        <f t="shared" si="2"/>
        <v>0</v>
      </c>
      <c r="D100" s="338">
        <v>0</v>
      </c>
      <c r="E100" s="257">
        <v>0</v>
      </c>
      <c r="F100" s="257">
        <v>0</v>
      </c>
      <c r="G100" s="257"/>
      <c r="H100" s="303"/>
    </row>
    <row r="101" spans="1:8" s="252" customFormat="1" ht="15.75" thickBot="1" x14ac:dyDescent="0.3">
      <c r="A101" s="4" t="s">
        <v>541</v>
      </c>
      <c r="B101" s="716">
        <v>7.868164532062771E-3</v>
      </c>
      <c r="C101" s="717">
        <f t="shared" si="2"/>
        <v>4.7333333333333333E-3</v>
      </c>
      <c r="D101" s="338">
        <v>9.1999999999999998E-3</v>
      </c>
      <c r="E101" s="257">
        <v>2.5999999999999999E-3</v>
      </c>
      <c r="F101" s="257">
        <v>2.3999999999999998E-3</v>
      </c>
      <c r="G101" s="257"/>
      <c r="H101" s="303"/>
    </row>
    <row r="102" spans="1:8" s="252" customFormat="1" ht="15.75" thickBot="1" x14ac:dyDescent="0.3">
      <c r="A102" s="227" t="s">
        <v>453</v>
      </c>
      <c r="B102" s="646"/>
      <c r="C102" s="647"/>
      <c r="D102" s="648"/>
      <c r="E102" s="648"/>
      <c r="F102" s="648"/>
      <c r="G102" s="648"/>
      <c r="H102" s="649"/>
    </row>
    <row r="103" spans="1:8" s="252" customFormat="1" ht="15.75" thickBot="1" x14ac:dyDescent="0.3">
      <c r="A103" s="128" t="s">
        <v>398</v>
      </c>
      <c r="B103" s="355">
        <v>0.8516356058246719</v>
      </c>
      <c r="C103" s="347">
        <f>AVERAGE(D103:F103)</f>
        <v>0.84809999999999997</v>
      </c>
      <c r="D103" s="275">
        <v>0.85289999999999999</v>
      </c>
      <c r="E103" s="275">
        <v>0.83889999999999998</v>
      </c>
      <c r="F103" s="275">
        <v>0.85250000000000004</v>
      </c>
      <c r="G103" s="275"/>
      <c r="H103" s="356"/>
    </row>
    <row r="104" spans="1:8" s="252" customFormat="1" ht="15" x14ac:dyDescent="0.25">
      <c r="A104" s="4" t="s">
        <v>400</v>
      </c>
      <c r="B104" s="716">
        <v>0.94884488448844884</v>
      </c>
      <c r="C104" s="717">
        <f>AVERAGE(D104:F104)</f>
        <v>0.95273333333333332</v>
      </c>
      <c r="D104" s="338">
        <v>0.94969999999999999</v>
      </c>
      <c r="E104" s="257">
        <v>0.93020000000000003</v>
      </c>
      <c r="F104" s="257">
        <v>0.97829999999999995</v>
      </c>
      <c r="G104" s="257"/>
      <c r="H104" s="303"/>
    </row>
    <row r="105" spans="1:8" s="252" customFormat="1" ht="15" x14ac:dyDescent="0.25">
      <c r="A105" s="4" t="s">
        <v>401</v>
      </c>
      <c r="B105" s="716">
        <v>0.9646936146721462</v>
      </c>
      <c r="C105" s="717">
        <f t="shared" ref="C105:C128" si="3">AVERAGE(D105:F105)</f>
        <v>0.96543333333333337</v>
      </c>
      <c r="D105" s="338">
        <v>0.96460000000000001</v>
      </c>
      <c r="E105" s="257">
        <v>0.96509999999999996</v>
      </c>
      <c r="F105" s="257">
        <v>0.96660000000000001</v>
      </c>
      <c r="G105" s="257"/>
      <c r="H105" s="303"/>
    </row>
    <row r="106" spans="1:8" s="252" customFormat="1" ht="15" x14ac:dyDescent="0.25">
      <c r="A106" s="4" t="s">
        <v>402</v>
      </c>
      <c r="B106" s="716">
        <v>0.88840220806423464</v>
      </c>
      <c r="C106" s="717">
        <f t="shared" si="3"/>
        <v>0.88109999999999999</v>
      </c>
      <c r="D106" s="338">
        <v>0.89049999999999996</v>
      </c>
      <c r="E106" s="257">
        <v>0.86960000000000004</v>
      </c>
      <c r="F106" s="257">
        <v>0.88319999999999999</v>
      </c>
      <c r="G106" s="257"/>
      <c r="H106" s="303"/>
    </row>
    <row r="107" spans="1:8" s="252" customFormat="1" ht="15" x14ac:dyDescent="0.25">
      <c r="A107" s="4" t="s">
        <v>403</v>
      </c>
      <c r="B107" s="716">
        <v>0.63444482914746847</v>
      </c>
      <c r="C107" s="717">
        <f t="shared" si="3"/>
        <v>0.62186666666666668</v>
      </c>
      <c r="D107" s="338">
        <v>0.63759999999999994</v>
      </c>
      <c r="E107" s="257">
        <v>0.60460000000000003</v>
      </c>
      <c r="F107" s="257">
        <v>0.62339999999999995</v>
      </c>
      <c r="G107" s="257"/>
      <c r="H107" s="303"/>
    </row>
    <row r="108" spans="1:8" s="252" customFormat="1" ht="15" x14ac:dyDescent="0.25">
      <c r="A108" s="4" t="s">
        <v>399</v>
      </c>
      <c r="B108" s="716">
        <v>0.90145491352374252</v>
      </c>
      <c r="C108" s="717">
        <f t="shared" si="3"/>
        <v>0.89946666666666664</v>
      </c>
      <c r="D108" s="338">
        <v>0.9022</v>
      </c>
      <c r="E108" s="257">
        <v>0.89370000000000005</v>
      </c>
      <c r="F108" s="257">
        <v>0.90249999999999997</v>
      </c>
      <c r="G108" s="257"/>
      <c r="H108" s="303"/>
    </row>
    <row r="109" spans="1:8" s="252" customFormat="1" ht="15" x14ac:dyDescent="0.25">
      <c r="A109" s="4" t="s">
        <v>6</v>
      </c>
      <c r="B109" s="716">
        <v>0.88175754156572528</v>
      </c>
      <c r="C109" s="717">
        <f t="shared" si="3"/>
        <v>0.90933333333333322</v>
      </c>
      <c r="D109" s="338">
        <v>0.87509999999999999</v>
      </c>
      <c r="E109" s="257">
        <v>0.95340000000000003</v>
      </c>
      <c r="F109" s="257">
        <v>0.89949999999999997</v>
      </c>
      <c r="G109" s="257"/>
      <c r="H109" s="303"/>
    </row>
    <row r="110" spans="1:8" s="252" customFormat="1" ht="15" x14ac:dyDescent="0.25">
      <c r="A110" s="4" t="s">
        <v>404</v>
      </c>
      <c r="B110" s="716">
        <v>0.97304416542277639</v>
      </c>
      <c r="C110" s="717">
        <f t="shared" si="3"/>
        <v>0.96010000000000006</v>
      </c>
      <c r="D110" s="338">
        <v>0.97550000000000003</v>
      </c>
      <c r="E110" s="257">
        <v>0.96020000000000005</v>
      </c>
      <c r="F110" s="257">
        <v>0.9446</v>
      </c>
      <c r="G110" s="257"/>
      <c r="H110" s="303"/>
    </row>
    <row r="111" spans="1:8" s="252" customFormat="1" ht="15" x14ac:dyDescent="0.25">
      <c r="A111" s="4" t="s">
        <v>587</v>
      </c>
      <c r="B111" s="716">
        <v>0.888865516757818</v>
      </c>
      <c r="C111" s="717">
        <f t="shared" si="3"/>
        <v>0.88533333333333319</v>
      </c>
      <c r="D111" s="338">
        <v>0.88980000000000004</v>
      </c>
      <c r="E111" s="257">
        <v>0.88100000000000001</v>
      </c>
      <c r="F111" s="257">
        <v>0.88519999999999999</v>
      </c>
      <c r="G111" s="257"/>
      <c r="H111" s="303"/>
    </row>
    <row r="112" spans="1:8" s="252" customFormat="1" ht="15" x14ac:dyDescent="0.25">
      <c r="A112" s="4" t="s">
        <v>406</v>
      </c>
      <c r="B112" s="716">
        <v>0.93083164300202836</v>
      </c>
      <c r="C112" s="717">
        <f t="shared" si="3"/>
        <v>0.92733333333333334</v>
      </c>
      <c r="D112" s="338">
        <v>0.93130000000000002</v>
      </c>
      <c r="E112" s="257">
        <v>0.93020000000000003</v>
      </c>
      <c r="F112" s="257">
        <v>0.92049999999999998</v>
      </c>
      <c r="G112" s="257"/>
      <c r="H112" s="303"/>
    </row>
    <row r="113" spans="1:8" s="252" customFormat="1" ht="15" x14ac:dyDescent="0.25">
      <c r="A113" s="4" t="s">
        <v>407</v>
      </c>
      <c r="B113" s="716">
        <v>0.52022250550469351</v>
      </c>
      <c r="C113" s="717">
        <f t="shared" si="3"/>
        <v>0.51456666666666673</v>
      </c>
      <c r="D113" s="338">
        <v>0.52600000000000002</v>
      </c>
      <c r="E113" s="688">
        <v>0.45040000000000002</v>
      </c>
      <c r="F113" s="257">
        <v>0.56730000000000003</v>
      </c>
      <c r="G113" s="257"/>
      <c r="H113" s="303"/>
    </row>
    <row r="114" spans="1:8" s="252" customFormat="1" ht="15" x14ac:dyDescent="0.25">
      <c r="A114" s="4" t="s">
        <v>634</v>
      </c>
      <c r="B114" s="716">
        <v>0.69479429990380526</v>
      </c>
      <c r="C114" s="717">
        <f t="shared" si="3"/>
        <v>0.67666666666666664</v>
      </c>
      <c r="D114" s="338">
        <v>0.70120000000000005</v>
      </c>
      <c r="E114" s="257">
        <v>0.65</v>
      </c>
      <c r="F114" s="257">
        <v>0.67879999999999996</v>
      </c>
      <c r="G114" s="257"/>
      <c r="H114" s="303"/>
    </row>
    <row r="115" spans="1:8" s="252" customFormat="1" ht="15" x14ac:dyDescent="0.25">
      <c r="A115" s="4" t="s">
        <v>1063</v>
      </c>
      <c r="B115" s="691">
        <v>0.99652017012501615</v>
      </c>
      <c r="C115" s="690">
        <f t="shared" si="3"/>
        <v>0.997</v>
      </c>
      <c r="D115" s="689">
        <v>0.99639999999999995</v>
      </c>
      <c r="E115" s="688">
        <v>0.99709999999999999</v>
      </c>
      <c r="F115" s="688">
        <v>0.99750000000000005</v>
      </c>
      <c r="G115" s="257"/>
      <c r="H115" s="303"/>
    </row>
    <row r="116" spans="1:8" s="252" customFormat="1" ht="15" x14ac:dyDescent="0.25">
      <c r="A116" s="4" t="s">
        <v>29</v>
      </c>
      <c r="B116" s="716">
        <v>0.98679861644888545</v>
      </c>
      <c r="C116" s="717">
        <f t="shared" si="3"/>
        <v>0.98959999999999992</v>
      </c>
      <c r="D116" s="338">
        <v>0.98629999999999995</v>
      </c>
      <c r="E116" s="257">
        <v>0.98939999999999995</v>
      </c>
      <c r="F116" s="257">
        <v>0.99309999999999998</v>
      </c>
      <c r="G116" s="257"/>
      <c r="H116" s="303"/>
    </row>
    <row r="117" spans="1:8" s="252" customFormat="1" ht="15" x14ac:dyDescent="0.25">
      <c r="A117" s="4" t="s">
        <v>40</v>
      </c>
      <c r="B117" s="716">
        <v>0.97777777777777775</v>
      </c>
      <c r="C117" s="717">
        <f t="shared" si="3"/>
        <v>0.9840333333333332</v>
      </c>
      <c r="D117" s="338">
        <v>0.97609999999999997</v>
      </c>
      <c r="E117" s="257">
        <v>0.98819999999999997</v>
      </c>
      <c r="F117" s="257">
        <v>0.98780000000000001</v>
      </c>
      <c r="G117" s="257"/>
      <c r="H117" s="303"/>
    </row>
    <row r="118" spans="1:8" s="252" customFormat="1" ht="15" x14ac:dyDescent="0.25">
      <c r="A118" s="4" t="s">
        <v>540</v>
      </c>
      <c r="B118" s="716">
        <v>0.94393206613429315</v>
      </c>
      <c r="C118" s="717">
        <f t="shared" si="3"/>
        <v>0.94523333333333326</v>
      </c>
      <c r="D118" s="338">
        <v>0.94389999999999996</v>
      </c>
      <c r="E118" s="257">
        <v>0.94279999999999997</v>
      </c>
      <c r="F118" s="257">
        <v>0.94899999999999995</v>
      </c>
      <c r="G118" s="257"/>
      <c r="H118" s="303"/>
    </row>
    <row r="119" spans="1:8" s="252" customFormat="1" ht="15" x14ac:dyDescent="0.25">
      <c r="A119" s="4" t="s">
        <v>32</v>
      </c>
      <c r="B119" s="716">
        <v>0.86227156963495821</v>
      </c>
      <c r="C119" s="717">
        <f t="shared" si="3"/>
        <v>0.87183333333333335</v>
      </c>
      <c r="D119" s="338">
        <v>0.86029999999999995</v>
      </c>
      <c r="E119" s="257">
        <v>0.88480000000000003</v>
      </c>
      <c r="F119" s="257">
        <v>0.87039999999999995</v>
      </c>
      <c r="G119" s="257"/>
      <c r="H119" s="303"/>
    </row>
    <row r="120" spans="1:8" s="252" customFormat="1" ht="15" x14ac:dyDescent="0.25">
      <c r="A120" s="4" t="s">
        <v>409</v>
      </c>
      <c r="B120" s="716">
        <v>0.74067116386303478</v>
      </c>
      <c r="C120" s="717">
        <f t="shared" si="3"/>
        <v>0.77193333333333325</v>
      </c>
      <c r="D120" s="338">
        <v>0.73540000000000005</v>
      </c>
      <c r="E120" s="257">
        <v>0.78100000000000003</v>
      </c>
      <c r="F120" s="257">
        <v>0.7994</v>
      </c>
      <c r="G120" s="257"/>
      <c r="H120" s="303"/>
    </row>
    <row r="121" spans="1:8" s="252" customFormat="1" ht="15" x14ac:dyDescent="0.25">
      <c r="A121" s="4" t="s">
        <v>220</v>
      </c>
      <c r="B121" s="716">
        <v>0.90492698812900518</v>
      </c>
      <c r="C121" s="717">
        <f t="shared" si="3"/>
        <v>0.8944333333333333</v>
      </c>
      <c r="D121" s="338">
        <v>0.91</v>
      </c>
      <c r="E121" s="688">
        <v>0.85019999999999996</v>
      </c>
      <c r="F121" s="257">
        <v>0.92310000000000003</v>
      </c>
      <c r="G121" s="257"/>
      <c r="H121" s="303"/>
    </row>
    <row r="122" spans="1:8" s="252" customFormat="1" ht="15" x14ac:dyDescent="0.25">
      <c r="A122" s="4" t="s">
        <v>547</v>
      </c>
      <c r="B122" s="716">
        <v>0.69472481432108169</v>
      </c>
      <c r="C122" s="717">
        <f t="shared" si="3"/>
        <v>0.66913333333333336</v>
      </c>
      <c r="D122" s="338">
        <v>0.69630000000000003</v>
      </c>
      <c r="E122" s="257">
        <v>0.70499999999999996</v>
      </c>
      <c r="F122" s="688">
        <v>0.60609999999999997</v>
      </c>
      <c r="G122" s="257"/>
      <c r="H122" s="303"/>
    </row>
    <row r="123" spans="1:8" s="252" customFormat="1" ht="15" x14ac:dyDescent="0.25">
      <c r="A123" s="4" t="s">
        <v>589</v>
      </c>
      <c r="B123" s="716">
        <v>0.97329773030707611</v>
      </c>
      <c r="C123" s="717">
        <f t="shared" si="3"/>
        <v>0.97853333333333337</v>
      </c>
      <c r="D123" s="338">
        <v>0.97230000000000005</v>
      </c>
      <c r="E123" s="257">
        <v>0.98270000000000002</v>
      </c>
      <c r="F123" s="257">
        <v>0.98060000000000003</v>
      </c>
      <c r="G123" s="257"/>
      <c r="H123" s="303"/>
    </row>
    <row r="124" spans="1:8" s="252" customFormat="1" ht="15" x14ac:dyDescent="0.25">
      <c r="A124" s="4" t="s">
        <v>457</v>
      </c>
      <c r="B124" s="716">
        <v>0.46746843054720383</v>
      </c>
      <c r="C124" s="717">
        <f t="shared" si="3"/>
        <v>0.43429999999999996</v>
      </c>
      <c r="D124" s="338">
        <v>0.4753</v>
      </c>
      <c r="E124" s="688">
        <v>0.40410000000000001</v>
      </c>
      <c r="F124" s="257">
        <v>0.42349999999999999</v>
      </c>
      <c r="G124" s="257"/>
      <c r="H124" s="303"/>
    </row>
    <row r="125" spans="1:8" s="252" customFormat="1" ht="15" x14ac:dyDescent="0.25">
      <c r="A125" s="4" t="s">
        <v>458</v>
      </c>
      <c r="B125" s="716">
        <v>0.87474673052127461</v>
      </c>
      <c r="C125" s="717">
        <f t="shared" si="3"/>
        <v>0.84896666666666665</v>
      </c>
      <c r="D125" s="338">
        <v>0.88460000000000005</v>
      </c>
      <c r="E125" s="688">
        <v>0.80069999999999997</v>
      </c>
      <c r="F125" s="257">
        <v>0.86160000000000003</v>
      </c>
      <c r="G125" s="257"/>
      <c r="H125" s="303"/>
    </row>
    <row r="126" spans="1:8" s="252" customFormat="1" ht="15" x14ac:dyDescent="0.25">
      <c r="A126" s="4" t="s">
        <v>414</v>
      </c>
      <c r="B126" s="716">
        <v>1</v>
      </c>
      <c r="C126" s="717">
        <f t="shared" si="3"/>
        <v>1</v>
      </c>
      <c r="D126" s="338">
        <v>1</v>
      </c>
      <c r="E126" s="257">
        <v>1</v>
      </c>
      <c r="F126" s="257">
        <v>1</v>
      </c>
      <c r="G126" s="257"/>
      <c r="H126" s="303"/>
    </row>
    <row r="127" spans="1:8" s="252" customFormat="1" ht="15" x14ac:dyDescent="0.25">
      <c r="A127" s="4" t="s">
        <v>415</v>
      </c>
      <c r="B127" s="716">
        <v>1</v>
      </c>
      <c r="C127" s="717">
        <f t="shared" si="3"/>
        <v>1</v>
      </c>
      <c r="D127" s="338">
        <v>1</v>
      </c>
      <c r="E127" s="257">
        <v>1</v>
      </c>
      <c r="F127" s="257">
        <v>1</v>
      </c>
      <c r="G127" s="257"/>
      <c r="H127" s="303"/>
    </row>
    <row r="128" spans="1:8" s="252" customFormat="1" ht="15.75" thickBot="1" x14ac:dyDescent="0.3">
      <c r="A128" s="4" t="s">
        <v>541</v>
      </c>
      <c r="B128" s="716">
        <v>0.89629322026489489</v>
      </c>
      <c r="C128" s="717">
        <f t="shared" si="3"/>
        <v>0.9048666666666666</v>
      </c>
      <c r="D128" s="338">
        <v>0.89180000000000004</v>
      </c>
      <c r="E128" s="257">
        <v>0.92059999999999997</v>
      </c>
      <c r="F128" s="257">
        <v>0.9022</v>
      </c>
      <c r="G128" s="257"/>
      <c r="H128" s="303"/>
    </row>
    <row r="129" spans="1:33" s="252" customFormat="1" ht="26.25" thickBot="1" x14ac:dyDescent="0.3">
      <c r="A129" s="227" t="s">
        <v>454</v>
      </c>
      <c r="B129" s="646"/>
      <c r="C129" s="647"/>
      <c r="D129" s="648"/>
      <c r="E129" s="648"/>
      <c r="F129" s="648"/>
      <c r="G129" s="648"/>
      <c r="H129" s="649"/>
    </row>
    <row r="130" spans="1:33" s="252" customFormat="1" ht="15.75" thickBot="1" x14ac:dyDescent="0.3">
      <c r="A130" s="128" t="s">
        <v>398</v>
      </c>
      <c r="B130" s="355">
        <v>1.2351375090140431E-2</v>
      </c>
      <c r="C130" s="347">
        <f>AVERAGE(D130:F130)</f>
        <v>1.3100000000000001E-2</v>
      </c>
      <c r="D130" s="275">
        <v>1.23E-2</v>
      </c>
      <c r="E130" s="275">
        <v>1.2200000000000001E-2</v>
      </c>
      <c r="F130" s="275">
        <v>1.4800000000000001E-2</v>
      </c>
      <c r="G130" s="275"/>
      <c r="H130" s="356"/>
      <c r="I130" s="252">
        <v>1.9230769230769232E-2</v>
      </c>
      <c r="J130" s="252">
        <v>2.4405908798972382E-2</v>
      </c>
      <c r="K130" s="252">
        <v>2.7603974972396025E-2</v>
      </c>
      <c r="L130" s="252">
        <v>4.0518638573743923E-2</v>
      </c>
      <c r="M130" s="252">
        <v>1.6762675800508588E-2</v>
      </c>
      <c r="N130" s="252">
        <v>6.431273644388398E-2</v>
      </c>
      <c r="O130" s="252">
        <v>3.007518796992481E-2</v>
      </c>
      <c r="P130" s="252">
        <v>1.1953679491968622E-2</v>
      </c>
      <c r="Q130" s="252">
        <v>2.4083769633507852E-2</v>
      </c>
      <c r="R130" s="252">
        <v>6.2780269058295965E-2</v>
      </c>
      <c r="S130" s="252">
        <v>5.8341369334619093E-2</v>
      </c>
      <c r="T130" s="252">
        <v>0</v>
      </c>
      <c r="U130" s="252">
        <v>1.1843303978135438E-2</v>
      </c>
      <c r="V130" s="252">
        <v>2.1929824561403508E-2</v>
      </c>
      <c r="W130" s="252">
        <v>2.8634361233480177E-2</v>
      </c>
      <c r="X130" s="252">
        <v>4.8875855327468231E-3</v>
      </c>
      <c r="Y130" s="252">
        <v>2.676864244741874E-2</v>
      </c>
      <c r="Z130" s="252">
        <v>2.591792656587473E-2</v>
      </c>
      <c r="AA130" s="252">
        <v>6.7340067340067337E-3</v>
      </c>
      <c r="AB130" s="252">
        <v>4.5977011494252873E-2</v>
      </c>
      <c r="AC130" s="252">
        <v>0.19108280254777071</v>
      </c>
      <c r="AD130" s="252">
        <v>4.9919484702093397E-2</v>
      </c>
      <c r="AE130" s="252">
        <v>2.2222222222222222E-3</v>
      </c>
      <c r="AF130" s="252">
        <v>1.9035532994923859E-3</v>
      </c>
      <c r="AG130" s="252">
        <v>0</v>
      </c>
    </row>
    <row r="131" spans="1:33" s="252" customFormat="1" ht="15" x14ac:dyDescent="0.25">
      <c r="A131" s="4" t="s">
        <v>400</v>
      </c>
      <c r="B131" s="716">
        <v>4.3478260869565218E-3</v>
      </c>
      <c r="C131" s="717">
        <f>AVERAGE(D131:F131)</f>
        <v>2.6999999999999997E-3</v>
      </c>
      <c r="D131" s="338">
        <v>4.4999999999999997E-3</v>
      </c>
      <c r="E131" s="257">
        <v>3.5999999999999999E-3</v>
      </c>
      <c r="F131" s="257">
        <v>0</v>
      </c>
      <c r="G131" s="257"/>
      <c r="H131" s="303"/>
    </row>
    <row r="132" spans="1:33" s="252" customFormat="1" ht="15" x14ac:dyDescent="0.25">
      <c r="A132" s="4" t="s">
        <v>401</v>
      </c>
      <c r="B132" s="716">
        <v>8.0369291809199231E-3</v>
      </c>
      <c r="C132" s="717">
        <f t="shared" ref="C132:C155" si="4">AVERAGE(D132:F132)</f>
        <v>7.8333333333333328E-3</v>
      </c>
      <c r="D132" s="338">
        <v>8.0000000000000002E-3</v>
      </c>
      <c r="E132" s="257">
        <v>8.2000000000000007E-3</v>
      </c>
      <c r="F132" s="257">
        <v>7.3000000000000001E-3</v>
      </c>
      <c r="G132" s="257"/>
      <c r="H132" s="303"/>
    </row>
    <row r="133" spans="1:33" s="252" customFormat="1" ht="15" x14ac:dyDescent="0.25">
      <c r="A133" s="4" t="s">
        <v>402</v>
      </c>
      <c r="B133" s="716">
        <v>1.1254443755410791E-2</v>
      </c>
      <c r="C133" s="717">
        <f t="shared" si="4"/>
        <v>1.2433333333333333E-2</v>
      </c>
      <c r="D133" s="338">
        <v>1.12E-2</v>
      </c>
      <c r="E133" s="257">
        <v>1.04E-2</v>
      </c>
      <c r="F133" s="257">
        <v>1.5699999999999999E-2</v>
      </c>
      <c r="G133" s="257"/>
      <c r="H133" s="303"/>
    </row>
    <row r="134" spans="1:33" s="252" customFormat="1" ht="15" x14ac:dyDescent="0.25">
      <c r="A134" s="4" t="s">
        <v>403</v>
      </c>
      <c r="B134" s="716">
        <v>2.3802027580127196E-2</v>
      </c>
      <c r="C134" s="717">
        <f t="shared" si="4"/>
        <v>2.5866666666666666E-2</v>
      </c>
      <c r="D134" s="338">
        <v>2.3400000000000001E-2</v>
      </c>
      <c r="E134" s="257">
        <v>2.7400000000000001E-2</v>
      </c>
      <c r="F134" s="257">
        <v>2.6800000000000001E-2</v>
      </c>
      <c r="G134" s="257"/>
      <c r="H134" s="303"/>
    </row>
    <row r="135" spans="1:33" s="252" customFormat="1" ht="15" x14ac:dyDescent="0.25">
      <c r="A135" s="4" t="s">
        <v>399</v>
      </c>
      <c r="B135" s="716">
        <v>9.6173749350705138E-3</v>
      </c>
      <c r="C135" s="717">
        <f t="shared" si="4"/>
        <v>1.4100000000000001E-2</v>
      </c>
      <c r="D135" s="338">
        <v>9.1000000000000004E-3</v>
      </c>
      <c r="E135" s="257">
        <v>9.7000000000000003E-3</v>
      </c>
      <c r="F135" s="257">
        <v>2.35E-2</v>
      </c>
      <c r="G135" s="257"/>
      <c r="H135" s="303"/>
    </row>
    <row r="136" spans="1:33" s="252" customFormat="1" ht="15" x14ac:dyDescent="0.25">
      <c r="A136" s="4" t="s">
        <v>6</v>
      </c>
      <c r="B136" s="716">
        <v>7.5649228453142639E-3</v>
      </c>
      <c r="C136" s="717">
        <f t="shared" si="4"/>
        <v>5.8999999999999999E-3</v>
      </c>
      <c r="D136" s="338">
        <v>7.9000000000000008E-3</v>
      </c>
      <c r="E136" s="257">
        <v>4.1000000000000003E-3</v>
      </c>
      <c r="F136" s="257">
        <v>5.7000000000000002E-3</v>
      </c>
      <c r="G136" s="257"/>
      <c r="H136" s="303"/>
    </row>
    <row r="137" spans="1:33" s="252" customFormat="1" ht="15" x14ac:dyDescent="0.25">
      <c r="A137" s="4" t="s">
        <v>404</v>
      </c>
      <c r="B137" s="716">
        <v>1.2272153040967335E-2</v>
      </c>
      <c r="C137" s="717">
        <f t="shared" si="4"/>
        <v>1.5633333333333332E-2</v>
      </c>
      <c r="D137" s="338">
        <v>1.18E-2</v>
      </c>
      <c r="E137" s="257">
        <v>1.44E-2</v>
      </c>
      <c r="F137" s="257">
        <v>2.07E-2</v>
      </c>
      <c r="G137" s="257"/>
      <c r="H137" s="303"/>
    </row>
    <row r="138" spans="1:33" s="252" customFormat="1" ht="15" x14ac:dyDescent="0.25">
      <c r="A138" s="4" t="s">
        <v>587</v>
      </c>
      <c r="B138" s="716">
        <v>6.4947016907259871E-3</v>
      </c>
      <c r="C138" s="717">
        <f t="shared" si="4"/>
        <v>5.1666666666666666E-3</v>
      </c>
      <c r="D138" s="338">
        <v>6.7999999999999996E-3</v>
      </c>
      <c r="E138" s="257">
        <v>4.0000000000000001E-3</v>
      </c>
      <c r="F138" s="257">
        <v>4.7000000000000002E-3</v>
      </c>
      <c r="G138" s="257"/>
      <c r="H138" s="303"/>
    </row>
    <row r="139" spans="1:33" s="252" customFormat="1" ht="15" x14ac:dyDescent="0.25">
      <c r="A139" s="4" t="s">
        <v>406</v>
      </c>
      <c r="B139" s="716">
        <v>1.2493644221689547E-2</v>
      </c>
      <c r="C139" s="717">
        <f t="shared" si="4"/>
        <v>1.7899999999999999E-2</v>
      </c>
      <c r="D139" s="338">
        <v>1.15E-2</v>
      </c>
      <c r="E139" s="257">
        <v>1.7500000000000002E-2</v>
      </c>
      <c r="F139" s="257">
        <v>2.47E-2</v>
      </c>
      <c r="G139" s="257"/>
      <c r="H139" s="303"/>
    </row>
    <row r="140" spans="1:33" s="252" customFormat="1" ht="15" x14ac:dyDescent="0.25">
      <c r="A140" s="4" t="s">
        <v>407</v>
      </c>
      <c r="B140" s="716">
        <v>4.8006237469369571E-2</v>
      </c>
      <c r="C140" s="717">
        <f t="shared" si="4"/>
        <v>4.7500000000000007E-2</v>
      </c>
      <c r="D140" s="338">
        <v>4.8800000000000003E-2</v>
      </c>
      <c r="E140" s="257">
        <v>3.5299999999999998E-2</v>
      </c>
      <c r="F140" s="257">
        <v>5.8400000000000001E-2</v>
      </c>
      <c r="G140" s="257"/>
      <c r="H140" s="303"/>
    </row>
    <row r="141" spans="1:33" s="252" customFormat="1" ht="15" x14ac:dyDescent="0.25">
      <c r="A141" s="4" t="s">
        <v>634</v>
      </c>
      <c r="B141" s="716">
        <v>2.1830124283598429E-2</v>
      </c>
      <c r="C141" s="717">
        <f t="shared" si="4"/>
        <v>2.2733333333333331E-2</v>
      </c>
      <c r="D141" s="338">
        <v>2.1999999999999999E-2</v>
      </c>
      <c r="E141" s="257">
        <v>1.89E-2</v>
      </c>
      <c r="F141" s="257">
        <v>2.7300000000000001E-2</v>
      </c>
      <c r="G141" s="257"/>
      <c r="H141" s="303"/>
    </row>
    <row r="142" spans="1:33" s="252" customFormat="1" ht="15" x14ac:dyDescent="0.25">
      <c r="A142" s="4" t="s">
        <v>1063</v>
      </c>
      <c r="B142" s="716">
        <v>0</v>
      </c>
      <c r="C142" s="717">
        <f t="shared" si="4"/>
        <v>0</v>
      </c>
      <c r="D142" s="338">
        <v>0</v>
      </c>
      <c r="E142" s="257">
        <v>0</v>
      </c>
      <c r="F142" s="257">
        <v>0</v>
      </c>
      <c r="G142" s="257"/>
      <c r="H142" s="303"/>
    </row>
    <row r="143" spans="1:33" s="252" customFormat="1" ht="15" x14ac:dyDescent="0.25">
      <c r="A143" s="4" t="s">
        <v>29</v>
      </c>
      <c r="B143" s="716">
        <v>9.4444336260783215E-3</v>
      </c>
      <c r="C143" s="717">
        <f t="shared" si="4"/>
        <v>1.1299999999999999E-2</v>
      </c>
      <c r="D143" s="338">
        <v>8.9999999999999993E-3</v>
      </c>
      <c r="E143" s="257">
        <v>1.3100000000000001E-2</v>
      </c>
      <c r="F143" s="257">
        <v>1.18E-2</v>
      </c>
      <c r="G143" s="257"/>
      <c r="H143" s="303"/>
    </row>
    <row r="144" spans="1:33" s="252" customFormat="1" ht="15" x14ac:dyDescent="0.25">
      <c r="A144" s="4" t="s">
        <v>40</v>
      </c>
      <c r="B144" s="716">
        <v>7.1234735413839888E-3</v>
      </c>
      <c r="C144" s="717">
        <f t="shared" si="4"/>
        <v>6.2000000000000006E-3</v>
      </c>
      <c r="D144" s="338">
        <v>6.7000000000000002E-3</v>
      </c>
      <c r="E144" s="257">
        <v>1.1900000000000001E-2</v>
      </c>
      <c r="F144" s="257">
        <v>0</v>
      </c>
      <c r="G144" s="257"/>
      <c r="H144" s="303"/>
    </row>
    <row r="145" spans="1:8" s="252" customFormat="1" ht="15" x14ac:dyDescent="0.25">
      <c r="A145" s="4" t="s">
        <v>540</v>
      </c>
      <c r="B145" s="716">
        <v>9.2940125111706882E-3</v>
      </c>
      <c r="C145" s="717">
        <f t="shared" si="4"/>
        <v>9.5666666666666678E-3</v>
      </c>
      <c r="D145" s="338">
        <v>9.1000000000000004E-3</v>
      </c>
      <c r="E145" s="257">
        <v>1.1299999999999999E-2</v>
      </c>
      <c r="F145" s="257">
        <v>8.3000000000000001E-3</v>
      </c>
      <c r="G145" s="257"/>
      <c r="H145" s="303"/>
    </row>
    <row r="146" spans="1:8" s="252" customFormat="1" ht="15" x14ac:dyDescent="0.25">
      <c r="A146" s="4" t="s">
        <v>32</v>
      </c>
      <c r="B146" s="716">
        <v>4.2231261497007542E-3</v>
      </c>
      <c r="C146" s="717">
        <f t="shared" si="4"/>
        <v>3.6999999999999997E-3</v>
      </c>
      <c r="D146" s="338">
        <v>4.3E-3</v>
      </c>
      <c r="E146" s="257">
        <v>2.8999999999999998E-3</v>
      </c>
      <c r="F146" s="257">
        <v>3.8999999999999998E-3</v>
      </c>
      <c r="G146" s="257"/>
      <c r="H146" s="303"/>
    </row>
    <row r="147" spans="1:8" s="252" customFormat="1" ht="15" x14ac:dyDescent="0.25">
      <c r="A147" s="4" t="s">
        <v>409</v>
      </c>
      <c r="B147" s="716">
        <v>8.7618169241411113E-3</v>
      </c>
      <c r="C147" s="717">
        <f t="shared" si="4"/>
        <v>9.9666666666666671E-3</v>
      </c>
      <c r="D147" s="338">
        <v>7.9000000000000008E-3</v>
      </c>
      <c r="E147" s="257">
        <v>2.1999999999999999E-2</v>
      </c>
      <c r="F147" s="257">
        <v>0</v>
      </c>
      <c r="G147" s="257"/>
      <c r="H147" s="303"/>
    </row>
    <row r="148" spans="1:8" s="252" customFormat="1" ht="15" x14ac:dyDescent="0.25">
      <c r="A148" s="4" t="s">
        <v>220</v>
      </c>
      <c r="B148" s="716">
        <v>5.8045042953331783E-3</v>
      </c>
      <c r="C148" s="717">
        <f t="shared" si="4"/>
        <v>8.9666666666666662E-3</v>
      </c>
      <c r="D148" s="338">
        <v>5.8999999999999999E-3</v>
      </c>
      <c r="E148" s="257">
        <v>1.4E-3</v>
      </c>
      <c r="F148" s="257">
        <v>1.9599999999999999E-2</v>
      </c>
      <c r="G148" s="257"/>
      <c r="H148" s="303"/>
    </row>
    <row r="149" spans="1:8" s="252" customFormat="1" ht="15" x14ac:dyDescent="0.25">
      <c r="A149" s="4" t="s">
        <v>547</v>
      </c>
      <c r="B149" s="716">
        <v>2.1929824561403508E-3</v>
      </c>
      <c r="C149" s="717">
        <f t="shared" si="4"/>
        <v>1.8333333333333333E-3</v>
      </c>
      <c r="D149" s="338">
        <v>2.0999999999999999E-3</v>
      </c>
      <c r="E149" s="257">
        <v>3.3999999999999998E-3</v>
      </c>
      <c r="F149" s="257">
        <v>0</v>
      </c>
      <c r="G149" s="257"/>
      <c r="H149" s="303"/>
    </row>
    <row r="150" spans="1:8" s="252" customFormat="1" ht="15" x14ac:dyDescent="0.25">
      <c r="A150" s="4" t="s">
        <v>589</v>
      </c>
      <c r="B150" s="716">
        <v>1.4266117969821674E-2</v>
      </c>
      <c r="C150" s="717">
        <f t="shared" si="4"/>
        <v>1.0666666666666666E-2</v>
      </c>
      <c r="D150" s="338">
        <v>1.44E-2</v>
      </c>
      <c r="E150" s="257">
        <v>1.7600000000000001E-2</v>
      </c>
      <c r="F150" s="257">
        <v>0</v>
      </c>
      <c r="G150" s="257"/>
      <c r="H150" s="303"/>
    </row>
    <row r="151" spans="1:8" s="252" customFormat="1" ht="15" x14ac:dyDescent="0.25">
      <c r="A151" s="4" t="s">
        <v>457</v>
      </c>
      <c r="B151" s="716">
        <v>0.16748134808335477</v>
      </c>
      <c r="C151" s="717">
        <f t="shared" si="4"/>
        <v>0.17623333333333335</v>
      </c>
      <c r="D151" s="338">
        <v>0.16850000000000001</v>
      </c>
      <c r="E151" s="257">
        <v>0.14330000000000001</v>
      </c>
      <c r="F151" s="688">
        <v>0.21690000000000001</v>
      </c>
      <c r="G151" s="257"/>
      <c r="H151" s="303"/>
    </row>
    <row r="152" spans="1:8" s="252" customFormat="1" ht="15" x14ac:dyDescent="0.25">
      <c r="A152" s="4" t="s">
        <v>458</v>
      </c>
      <c r="B152" s="716">
        <v>9.1598231206569802E-3</v>
      </c>
      <c r="C152" s="717">
        <f t="shared" si="4"/>
        <v>1.4666666666666666E-2</v>
      </c>
      <c r="D152" s="338">
        <v>8.3999999999999995E-3</v>
      </c>
      <c r="E152" s="257">
        <v>1.15E-2</v>
      </c>
      <c r="F152" s="257">
        <v>2.41E-2</v>
      </c>
      <c r="G152" s="257"/>
      <c r="H152" s="303"/>
    </row>
    <row r="153" spans="1:8" s="252" customFormat="1" ht="15" x14ac:dyDescent="0.25">
      <c r="A153" s="4" t="s">
        <v>414</v>
      </c>
      <c r="B153" s="716">
        <v>1.1770860580695788E-3</v>
      </c>
      <c r="C153" s="717">
        <f t="shared" si="4"/>
        <v>4.3333333333333331E-4</v>
      </c>
      <c r="D153" s="689">
        <v>1.2999999999999999E-3</v>
      </c>
      <c r="E153" s="257">
        <v>0</v>
      </c>
      <c r="F153" s="257">
        <v>0</v>
      </c>
      <c r="G153" s="257"/>
      <c r="H153" s="303"/>
    </row>
    <row r="154" spans="1:8" s="252" customFormat="1" ht="15" x14ac:dyDescent="0.25">
      <c r="A154" s="4" t="s">
        <v>415</v>
      </c>
      <c r="B154" s="716">
        <v>1.5800908552241754E-4</v>
      </c>
      <c r="C154" s="717">
        <f t="shared" si="4"/>
        <v>1.6666666666666666E-4</v>
      </c>
      <c r="D154" s="689">
        <v>1E-4</v>
      </c>
      <c r="E154" s="688">
        <v>4.0000000000000002E-4</v>
      </c>
      <c r="F154" s="257">
        <v>0</v>
      </c>
      <c r="G154" s="257"/>
      <c r="H154" s="303"/>
    </row>
    <row r="155" spans="1:8" s="252" customFormat="1" ht="15.75" thickBot="1" x14ac:dyDescent="0.3">
      <c r="A155" s="4" t="s">
        <v>541</v>
      </c>
      <c r="B155" s="716">
        <v>2.9164329781267526E-2</v>
      </c>
      <c r="C155" s="717">
        <f t="shared" si="4"/>
        <v>4.7199999999999999E-2</v>
      </c>
      <c r="D155" s="338">
        <v>2.52E-2</v>
      </c>
      <c r="E155" s="257">
        <v>2.2200000000000001E-2</v>
      </c>
      <c r="F155" s="688">
        <v>9.4200000000000006E-2</v>
      </c>
      <c r="G155" s="257"/>
      <c r="H155" s="303"/>
    </row>
    <row r="156" spans="1:8" s="252" customFormat="1" ht="15.75" thickBot="1" x14ac:dyDescent="0.3">
      <c r="A156" s="227" t="s">
        <v>1010</v>
      </c>
      <c r="B156" s="646"/>
      <c r="C156" s="647"/>
      <c r="D156" s="648"/>
      <c r="E156" s="648"/>
      <c r="F156" s="648"/>
      <c r="G156" s="648"/>
      <c r="H156" s="649"/>
    </row>
    <row r="157" spans="1:8" s="252" customFormat="1" ht="15.75" thickBot="1" x14ac:dyDescent="0.3">
      <c r="A157" s="128" t="s">
        <v>398</v>
      </c>
      <c r="B157" s="677">
        <v>0.453286492244734</v>
      </c>
      <c r="C157" s="678">
        <f>AVERAGE(D157:F157)</f>
        <v>0.46607136272078448</v>
      </c>
      <c r="D157" s="675">
        <v>0.447870104936052</v>
      </c>
      <c r="E157" s="675">
        <v>0.51031011003904614</v>
      </c>
      <c r="F157" s="675">
        <v>0.44003387318725523</v>
      </c>
      <c r="G157" s="275"/>
      <c r="H157" s="356"/>
    </row>
    <row r="158" spans="1:8" s="252" customFormat="1" ht="15" x14ac:dyDescent="0.25">
      <c r="A158" s="4" t="s">
        <v>400</v>
      </c>
      <c r="B158" s="718">
        <v>0.13036303630363036</v>
      </c>
      <c r="C158" s="719">
        <f>AVERAGE(D158:F158)</f>
        <v>0.17490649423291463</v>
      </c>
      <c r="D158" s="339">
        <v>0.12673450508788159</v>
      </c>
      <c r="E158" s="305">
        <v>0.12624584717607973</v>
      </c>
      <c r="F158" s="692">
        <v>0.27173913043478259</v>
      </c>
      <c r="G158" s="305"/>
      <c r="H158" s="304"/>
    </row>
    <row r="159" spans="1:8" s="252" customFormat="1" ht="15" x14ac:dyDescent="0.25">
      <c r="A159" s="4" t="s">
        <v>401</v>
      </c>
      <c r="B159" s="718">
        <v>0.23728148193584003</v>
      </c>
      <c r="C159" s="719">
        <f t="shared" ref="C159:C182" si="5">AVERAGE(D159:F159)</f>
        <v>0.24950802111471257</v>
      </c>
      <c r="D159" s="339">
        <v>0.23317515701325889</v>
      </c>
      <c r="E159" s="305">
        <v>0.27600053540356045</v>
      </c>
      <c r="F159" s="305">
        <v>0.23934837092731828</v>
      </c>
      <c r="G159" s="305"/>
      <c r="H159" s="304"/>
    </row>
    <row r="160" spans="1:8" s="252" customFormat="1" ht="15" x14ac:dyDescent="0.25">
      <c r="A160" s="4" t="s">
        <v>402</v>
      </c>
      <c r="B160" s="718">
        <v>0.42336686158142783</v>
      </c>
      <c r="C160" s="719">
        <f t="shared" si="5"/>
        <v>0.4489988328820918</v>
      </c>
      <c r="D160" s="693">
        <v>0.41616846226759924</v>
      </c>
      <c r="E160" s="305">
        <v>0.48574476913046055</v>
      </c>
      <c r="F160" s="305">
        <v>0.44508326724821567</v>
      </c>
      <c r="G160" s="305"/>
      <c r="H160" s="304"/>
    </row>
    <row r="161" spans="1:8" s="252" customFormat="1" ht="15" x14ac:dyDescent="0.25">
      <c r="A161" s="4" t="s">
        <v>403</v>
      </c>
      <c r="B161" s="718">
        <v>0.77644019495565553</v>
      </c>
      <c r="C161" s="719">
        <f t="shared" si="5"/>
        <v>0.7751080547849214</v>
      </c>
      <c r="D161" s="339">
        <v>0.77019646571201983</v>
      </c>
      <c r="E161" s="692">
        <v>0.86968168925307276</v>
      </c>
      <c r="F161" s="305">
        <v>0.68544600938967137</v>
      </c>
      <c r="G161" s="305"/>
      <c r="H161" s="304"/>
    </row>
    <row r="162" spans="1:8" s="252" customFormat="1" ht="15" x14ac:dyDescent="0.25">
      <c r="A162" s="4" t="s">
        <v>399</v>
      </c>
      <c r="B162" s="718">
        <v>0.28249262861417945</v>
      </c>
      <c r="C162" s="719">
        <f t="shared" si="5"/>
        <v>0.28139768356077483</v>
      </c>
      <c r="D162" s="339">
        <v>0.28035049823568664</v>
      </c>
      <c r="E162" s="305">
        <v>0.31413156978767837</v>
      </c>
      <c r="F162" s="305">
        <v>0.24971098265895952</v>
      </c>
      <c r="G162" s="305"/>
      <c r="H162" s="304"/>
    </row>
    <row r="163" spans="1:8" s="252" customFormat="1" ht="15" x14ac:dyDescent="0.25">
      <c r="A163" s="4" t="s">
        <v>6</v>
      </c>
      <c r="B163" s="718">
        <v>0.4125377493113862</v>
      </c>
      <c r="C163" s="719">
        <f t="shared" si="5"/>
        <v>0.41112073202227117</v>
      </c>
      <c r="D163" s="339">
        <v>0.40938678896368075</v>
      </c>
      <c r="E163" s="692">
        <v>0.46830530401034931</v>
      </c>
      <c r="F163" s="305">
        <v>0.35567010309278352</v>
      </c>
      <c r="G163" s="305"/>
      <c r="H163" s="304"/>
    </row>
    <row r="164" spans="1:8" s="252" customFormat="1" ht="15" x14ac:dyDescent="0.25">
      <c r="A164" s="4" t="s">
        <v>404</v>
      </c>
      <c r="B164" s="718">
        <v>0.33690403020458337</v>
      </c>
      <c r="C164" s="719">
        <f t="shared" si="5"/>
        <v>0.38465319460194886</v>
      </c>
      <c r="D164" s="339">
        <v>0.32643118148599271</v>
      </c>
      <c r="E164" s="305">
        <v>0.39756097560975612</v>
      </c>
      <c r="F164" s="692">
        <v>0.42996742671009774</v>
      </c>
      <c r="G164" s="305"/>
      <c r="H164" s="304"/>
    </row>
    <row r="165" spans="1:8" s="252" customFormat="1" ht="15" x14ac:dyDescent="0.25">
      <c r="A165" s="4" t="s">
        <v>587</v>
      </c>
      <c r="B165" s="718">
        <v>0.38309260038330295</v>
      </c>
      <c r="C165" s="719">
        <f t="shared" si="5"/>
        <v>0.40800040894280892</v>
      </c>
      <c r="D165" s="339">
        <v>0.37652220154214305</v>
      </c>
      <c r="E165" s="305">
        <v>0.43707440100882722</v>
      </c>
      <c r="F165" s="305">
        <v>0.41040462427745666</v>
      </c>
      <c r="G165" s="305"/>
      <c r="H165" s="304"/>
    </row>
    <row r="166" spans="1:8" s="252" customFormat="1" ht="15" x14ac:dyDescent="0.25">
      <c r="A166" s="4" t="s">
        <v>406</v>
      </c>
      <c r="B166" s="718">
        <v>0.79526707234617988</v>
      </c>
      <c r="C166" s="719">
        <f t="shared" si="5"/>
        <v>0.80120726933644482</v>
      </c>
      <c r="D166" s="339">
        <v>0.79153398058252422</v>
      </c>
      <c r="E166" s="305">
        <v>0.83254237288135591</v>
      </c>
      <c r="F166" s="305">
        <v>0.77954545454545454</v>
      </c>
      <c r="G166" s="305"/>
      <c r="H166" s="304"/>
    </row>
    <row r="167" spans="1:8" s="252" customFormat="1" ht="15" x14ac:dyDescent="0.25">
      <c r="A167" s="4" t="s">
        <v>407</v>
      </c>
      <c r="B167" s="718">
        <v>0.86278827210569009</v>
      </c>
      <c r="C167" s="719">
        <f t="shared" si="5"/>
        <v>0.89239766345656857</v>
      </c>
      <c r="D167" s="339">
        <v>0.8570488783632656</v>
      </c>
      <c r="E167" s="305">
        <v>0.90088945362134687</v>
      </c>
      <c r="F167" s="305">
        <v>0.91925465838509313</v>
      </c>
      <c r="G167" s="305"/>
      <c r="H167" s="304"/>
    </row>
    <row r="168" spans="1:8" s="252" customFormat="1" ht="15" x14ac:dyDescent="0.25">
      <c r="A168" s="4" t="s">
        <v>634</v>
      </c>
      <c r="B168" s="718">
        <v>0.7541218317263596</v>
      </c>
      <c r="C168" s="719">
        <f t="shared" si="5"/>
        <v>0.79287027610362737</v>
      </c>
      <c r="D168" s="339">
        <v>0.74422240170917897</v>
      </c>
      <c r="E168" s="305">
        <v>0.81203461461058568</v>
      </c>
      <c r="F168" s="692">
        <v>0.82235381199111768</v>
      </c>
      <c r="G168" s="305"/>
      <c r="H168" s="304"/>
    </row>
    <row r="169" spans="1:8" s="252" customFormat="1" ht="15" x14ac:dyDescent="0.25">
      <c r="A169" s="4" t="s">
        <v>1063</v>
      </c>
      <c r="B169" s="718">
        <v>0.13796881041371312</v>
      </c>
      <c r="C169" s="719">
        <f t="shared" si="5"/>
        <v>0.12161925234124382</v>
      </c>
      <c r="D169" s="339">
        <v>0.14089322083212102</v>
      </c>
      <c r="E169" s="305">
        <v>0.11790393013100436</v>
      </c>
      <c r="F169" s="305">
        <v>0.10606060606060606</v>
      </c>
      <c r="G169" s="305"/>
      <c r="H169" s="304"/>
    </row>
    <row r="170" spans="1:8" s="252" customFormat="1" ht="15" x14ac:dyDescent="0.25">
      <c r="A170" s="4" t="s">
        <v>29</v>
      </c>
      <c r="B170" s="718">
        <v>0.2102805534204458</v>
      </c>
      <c r="C170" s="719">
        <f t="shared" si="5"/>
        <v>0.19704967034352835</v>
      </c>
      <c r="D170" s="339">
        <v>0.21072671888598782</v>
      </c>
      <c r="E170" s="305">
        <v>0.22205438066465258</v>
      </c>
      <c r="F170" s="305">
        <v>0.15836791147994467</v>
      </c>
      <c r="G170" s="305"/>
      <c r="H170" s="304"/>
    </row>
    <row r="171" spans="1:8" s="252" customFormat="1" ht="15" x14ac:dyDescent="0.25">
      <c r="A171" s="4" t="s">
        <v>40</v>
      </c>
      <c r="B171" s="718">
        <v>0.26666666666666666</v>
      </c>
      <c r="C171" s="719">
        <f t="shared" si="5"/>
        <v>0.25690691162955187</v>
      </c>
      <c r="D171" s="339">
        <v>0.26291441788743253</v>
      </c>
      <c r="E171" s="692">
        <v>0.31268436578171094</v>
      </c>
      <c r="F171" s="305">
        <v>0.1951219512195122</v>
      </c>
      <c r="G171" s="305"/>
      <c r="H171" s="304"/>
    </row>
    <row r="172" spans="1:8" s="252" customFormat="1" ht="15" x14ac:dyDescent="0.25">
      <c r="A172" s="4" t="s">
        <v>540</v>
      </c>
      <c r="B172" s="718">
        <v>0.38561466651670229</v>
      </c>
      <c r="C172" s="719">
        <f t="shared" si="5"/>
        <v>0.38275764032581211</v>
      </c>
      <c r="D172" s="339">
        <v>0.38437500000000002</v>
      </c>
      <c r="E172" s="305">
        <v>0.40703517587939697</v>
      </c>
      <c r="F172" s="305">
        <v>0.35686274509803922</v>
      </c>
      <c r="G172" s="305"/>
      <c r="H172" s="304"/>
    </row>
    <row r="173" spans="1:8" s="252" customFormat="1" ht="15" x14ac:dyDescent="0.25">
      <c r="A173" s="4" t="s">
        <v>32</v>
      </c>
      <c r="B173" s="718">
        <v>0.24453777757919665</v>
      </c>
      <c r="C173" s="719">
        <f t="shared" si="5"/>
        <v>0.23449254201504297</v>
      </c>
      <c r="D173" s="339">
        <v>0.24330064955913952</v>
      </c>
      <c r="E173" s="305">
        <v>0.28764478764478763</v>
      </c>
      <c r="F173" s="305">
        <v>0.17253218884120172</v>
      </c>
      <c r="G173" s="305"/>
      <c r="H173" s="304"/>
    </row>
    <row r="174" spans="1:8" s="252" customFormat="1" ht="15" x14ac:dyDescent="0.25">
      <c r="A174" s="4" t="s">
        <v>409</v>
      </c>
      <c r="B174" s="718">
        <v>0.35283067201776108</v>
      </c>
      <c r="C174" s="719">
        <f t="shared" si="5"/>
        <v>0.37945574125837184</v>
      </c>
      <c r="D174" s="339">
        <v>0.34419047619047621</v>
      </c>
      <c r="E174" s="692">
        <v>0.46674311926605505</v>
      </c>
      <c r="F174" s="305">
        <v>0.32743362831858408</v>
      </c>
      <c r="G174" s="305"/>
      <c r="H174" s="304"/>
    </row>
    <row r="175" spans="1:8" s="252" customFormat="1" ht="15" x14ac:dyDescent="0.25">
      <c r="A175" s="4" t="s">
        <v>220</v>
      </c>
      <c r="B175" s="718">
        <v>0.53083307070070385</v>
      </c>
      <c r="C175" s="719">
        <f t="shared" si="5"/>
        <v>0.56547556931770149</v>
      </c>
      <c r="D175" s="339">
        <v>0.52234206471494604</v>
      </c>
      <c r="E175" s="305">
        <v>0.6039488966318235</v>
      </c>
      <c r="F175" s="305">
        <v>0.57013574660633481</v>
      </c>
      <c r="G175" s="305"/>
      <c r="H175" s="304"/>
    </row>
    <row r="176" spans="1:8" s="252" customFormat="1" ht="15" x14ac:dyDescent="0.25">
      <c r="A176" s="4" t="s">
        <v>547</v>
      </c>
      <c r="B176" s="718">
        <v>0.78594553418396496</v>
      </c>
      <c r="C176" s="719">
        <f t="shared" si="5"/>
        <v>0.82628965077425709</v>
      </c>
      <c r="D176" s="339">
        <v>0.77328796256911947</v>
      </c>
      <c r="E176" s="692">
        <v>0.93285371702637887</v>
      </c>
      <c r="F176" s="305">
        <v>0.77272727272727271</v>
      </c>
      <c r="G176" s="305"/>
      <c r="H176" s="304"/>
    </row>
    <row r="177" spans="1:8" s="252" customFormat="1" ht="15" x14ac:dyDescent="0.25">
      <c r="A177" s="4" t="s">
        <v>589</v>
      </c>
      <c r="B177" s="718">
        <v>0.13644859813084112</v>
      </c>
      <c r="C177" s="719">
        <f t="shared" si="5"/>
        <v>0.14219571120906355</v>
      </c>
      <c r="D177" s="339">
        <v>0.1336116910229645</v>
      </c>
      <c r="E177" s="305">
        <v>0.17647058823529413</v>
      </c>
      <c r="F177" s="305">
        <v>0.11650485436893204</v>
      </c>
      <c r="G177" s="305"/>
      <c r="H177" s="304"/>
    </row>
    <row r="178" spans="1:8" s="252" customFormat="1" ht="15" x14ac:dyDescent="0.25">
      <c r="A178" s="4" t="s">
        <v>457</v>
      </c>
      <c r="B178" s="694">
        <v>1.0538785327720985</v>
      </c>
      <c r="C178" s="719">
        <f t="shared" si="5"/>
        <v>0.96888410071855613</v>
      </c>
      <c r="D178" s="693">
        <v>1.0661944974121493</v>
      </c>
      <c r="E178" s="305">
        <v>0.98841698841698844</v>
      </c>
      <c r="F178" s="305">
        <v>0.85204081632653061</v>
      </c>
      <c r="G178" s="305"/>
      <c r="H178" s="304"/>
    </row>
    <row r="179" spans="1:8" s="252" customFormat="1" ht="15" x14ac:dyDescent="0.25">
      <c r="A179" s="4" t="s">
        <v>458</v>
      </c>
      <c r="B179" s="718">
        <v>0.77721495671394358</v>
      </c>
      <c r="C179" s="719">
        <f t="shared" si="5"/>
        <v>0.69293492730859219</v>
      </c>
      <c r="D179" s="339">
        <v>0.79168000000000005</v>
      </c>
      <c r="E179" s="305">
        <v>0.71273031825795641</v>
      </c>
      <c r="F179" s="305">
        <v>0.5743944636678201</v>
      </c>
      <c r="G179" s="305"/>
      <c r="H179" s="304"/>
    </row>
    <row r="180" spans="1:8" s="252" customFormat="1" ht="15" x14ac:dyDescent="0.25">
      <c r="A180" s="4" t="s">
        <v>414</v>
      </c>
      <c r="B180" s="718">
        <v>2.615746795710175E-4</v>
      </c>
      <c r="C180" s="719">
        <f t="shared" si="5"/>
        <v>2.6350461133069825E-3</v>
      </c>
      <c r="D180" s="339">
        <v>0</v>
      </c>
      <c r="E180" s="305">
        <v>0</v>
      </c>
      <c r="F180" s="305">
        <v>7.9051383399209481E-3</v>
      </c>
      <c r="G180" s="305"/>
      <c r="H180" s="304"/>
    </row>
    <row r="181" spans="1:8" s="252" customFormat="1" ht="15" x14ac:dyDescent="0.25">
      <c r="A181" s="4" t="s">
        <v>415</v>
      </c>
      <c r="B181" s="718">
        <v>0</v>
      </c>
      <c r="C181" s="719">
        <f t="shared" si="5"/>
        <v>0</v>
      </c>
      <c r="D181" s="339">
        <v>0</v>
      </c>
      <c r="E181" s="305">
        <v>0</v>
      </c>
      <c r="F181" s="305">
        <v>0</v>
      </c>
      <c r="G181" s="305"/>
      <c r="H181" s="304"/>
    </row>
    <row r="182" spans="1:8" s="252" customFormat="1" ht="15.75" thickBot="1" x14ac:dyDescent="0.3">
      <c r="A182" s="4" t="s">
        <v>541</v>
      </c>
      <c r="B182" s="718">
        <v>7.5643659570747909E-2</v>
      </c>
      <c r="C182" s="719">
        <f t="shared" si="5"/>
        <v>5.7777242835969855E-2</v>
      </c>
      <c r="D182" s="339">
        <v>8.2059095608641233E-2</v>
      </c>
      <c r="E182" s="305">
        <v>5.6227525335076821E-2</v>
      </c>
      <c r="F182" s="305">
        <v>3.5045107564191533E-2</v>
      </c>
      <c r="G182" s="305"/>
      <c r="H182" s="304"/>
    </row>
    <row r="183" spans="1:8" s="252" customFormat="1" ht="15.75" thickBot="1" x14ac:dyDescent="0.3">
      <c r="A183" s="227" t="s">
        <v>455</v>
      </c>
      <c r="B183" s="680"/>
      <c r="C183" s="680"/>
      <c r="D183" s="680"/>
      <c r="E183" s="680"/>
      <c r="F183" s="680"/>
      <c r="G183" s="648"/>
      <c r="H183" s="649"/>
    </row>
    <row r="184" spans="1:8" s="252" customFormat="1" ht="15" x14ac:dyDescent="0.25">
      <c r="A184" s="2" t="s">
        <v>7</v>
      </c>
      <c r="B184" s="716">
        <v>0.99999708941040188</v>
      </c>
      <c r="C184" s="720">
        <f>AVERAGE(D184:F184)</f>
        <v>1</v>
      </c>
      <c r="D184" s="340">
        <v>1</v>
      </c>
      <c r="E184" s="255">
        <v>1</v>
      </c>
      <c r="F184" s="255">
        <v>1</v>
      </c>
      <c r="G184" s="255"/>
      <c r="H184" s="306"/>
    </row>
    <row r="185" spans="1:8" s="252" customFormat="1" ht="15" x14ac:dyDescent="0.25">
      <c r="A185" s="175" t="s">
        <v>8</v>
      </c>
      <c r="B185" s="716">
        <v>0.99637049477112583</v>
      </c>
      <c r="C185" s="720">
        <f t="shared" ref="C185:C197" si="6">AVERAGE(D185:F185)</f>
        <v>0.99826666666666675</v>
      </c>
      <c r="D185" s="696">
        <v>0.99590000000000001</v>
      </c>
      <c r="E185" s="256">
        <v>1</v>
      </c>
      <c r="F185" s="695">
        <v>0.99890000000000001</v>
      </c>
      <c r="G185" s="256"/>
      <c r="H185" s="306"/>
    </row>
    <row r="186" spans="1:8" s="252" customFormat="1" ht="15" x14ac:dyDescent="0.25">
      <c r="A186" s="3" t="s">
        <v>9</v>
      </c>
      <c r="B186" s="716">
        <v>1</v>
      </c>
      <c r="C186" s="720">
        <f t="shared" si="6"/>
        <v>1</v>
      </c>
      <c r="D186" s="321">
        <v>1</v>
      </c>
      <c r="E186" s="256">
        <v>1</v>
      </c>
      <c r="F186" s="256">
        <v>1</v>
      </c>
      <c r="G186" s="256"/>
      <c r="H186" s="306"/>
    </row>
    <row r="187" spans="1:8" s="252" customFormat="1" ht="15" x14ac:dyDescent="0.25">
      <c r="A187" s="3" t="s">
        <v>10</v>
      </c>
      <c r="B187" s="716">
        <v>0.88586413949873821</v>
      </c>
      <c r="C187" s="720">
        <f t="shared" si="6"/>
        <v>0.54456666666666675</v>
      </c>
      <c r="D187" s="321">
        <v>0.93230000000000002</v>
      </c>
      <c r="E187" s="256">
        <v>0.70140000000000002</v>
      </c>
      <c r="F187" s="695">
        <v>0</v>
      </c>
      <c r="G187" s="256"/>
      <c r="H187" s="306"/>
    </row>
    <row r="188" spans="1:8" s="252" customFormat="1" ht="15" x14ac:dyDescent="0.25">
      <c r="A188" s="3" t="s">
        <v>11</v>
      </c>
      <c r="B188" s="716">
        <v>1</v>
      </c>
      <c r="C188" s="720">
        <f t="shared" si="6"/>
        <v>1</v>
      </c>
      <c r="D188" s="321">
        <v>1</v>
      </c>
      <c r="E188" s="256">
        <v>1</v>
      </c>
      <c r="F188" s="256">
        <v>1</v>
      </c>
      <c r="G188" s="256"/>
      <c r="H188" s="306"/>
    </row>
    <row r="189" spans="1:8" s="252" customFormat="1" ht="15" x14ac:dyDescent="0.25">
      <c r="A189" s="3" t="s">
        <v>12</v>
      </c>
      <c r="B189" s="716">
        <v>0.99996798351442051</v>
      </c>
      <c r="C189" s="720">
        <f t="shared" si="6"/>
        <v>0.99963333333333326</v>
      </c>
      <c r="D189" s="321">
        <v>1</v>
      </c>
      <c r="E189" s="256">
        <v>1</v>
      </c>
      <c r="F189" s="695">
        <v>0.99890000000000001</v>
      </c>
      <c r="G189" s="256"/>
      <c r="H189" s="306"/>
    </row>
    <row r="190" spans="1:8" s="252" customFormat="1" ht="15" x14ac:dyDescent="0.25">
      <c r="A190" s="3" t="s">
        <v>13</v>
      </c>
      <c r="B190" s="716">
        <v>1</v>
      </c>
      <c r="C190" s="720">
        <f t="shared" si="6"/>
        <v>1</v>
      </c>
      <c r="D190" s="321">
        <v>1</v>
      </c>
      <c r="E190" s="256">
        <v>1</v>
      </c>
      <c r="F190" s="256">
        <v>1</v>
      </c>
      <c r="G190" s="256"/>
      <c r="H190" s="306"/>
    </row>
    <row r="191" spans="1:8" s="252" customFormat="1" ht="15" x14ac:dyDescent="0.25">
      <c r="A191" s="3" t="s">
        <v>14</v>
      </c>
      <c r="B191" s="716">
        <v>0.99924033611488683</v>
      </c>
      <c r="C191" s="720">
        <f t="shared" si="6"/>
        <v>0.99969999999999992</v>
      </c>
      <c r="D191" s="696">
        <v>0.99909999999999999</v>
      </c>
      <c r="E191" s="256">
        <v>1</v>
      </c>
      <c r="F191" s="256">
        <v>1</v>
      </c>
      <c r="G191" s="256"/>
      <c r="H191" s="306"/>
    </row>
    <row r="192" spans="1:8" s="252" customFormat="1" ht="15" x14ac:dyDescent="0.25">
      <c r="A192" s="3" t="s">
        <v>15</v>
      </c>
      <c r="B192" s="716">
        <v>0.99947027269313948</v>
      </c>
      <c r="C192" s="720">
        <f t="shared" si="6"/>
        <v>0.99980000000000002</v>
      </c>
      <c r="D192" s="696">
        <v>0.99939999999999996</v>
      </c>
      <c r="E192" s="256">
        <v>1</v>
      </c>
      <c r="F192" s="256">
        <v>1</v>
      </c>
      <c r="G192" s="256"/>
      <c r="H192" s="306"/>
    </row>
    <row r="193" spans="1:8" s="252" customFormat="1" ht="15" x14ac:dyDescent="0.25">
      <c r="A193" s="3" t="s">
        <v>16</v>
      </c>
      <c r="B193" s="716">
        <v>0.97519886603429262</v>
      </c>
      <c r="C193" s="720">
        <f t="shared" si="6"/>
        <v>0.97576666666666656</v>
      </c>
      <c r="D193" s="321">
        <v>0.97529999999999994</v>
      </c>
      <c r="E193" s="256">
        <v>0.97330000000000005</v>
      </c>
      <c r="F193" s="256">
        <v>0.97870000000000001</v>
      </c>
      <c r="G193" s="256"/>
      <c r="H193" s="306"/>
    </row>
    <row r="194" spans="1:8" s="252" customFormat="1" ht="15" x14ac:dyDescent="0.25">
      <c r="A194" s="3" t="s">
        <v>17</v>
      </c>
      <c r="B194" s="716">
        <v>0.89372273141370251</v>
      </c>
      <c r="C194" s="720">
        <f t="shared" si="6"/>
        <v>0.88346666666666673</v>
      </c>
      <c r="D194" s="321">
        <v>0.89510000000000001</v>
      </c>
      <c r="E194" s="256">
        <v>0.88859999999999995</v>
      </c>
      <c r="F194" s="256">
        <v>0.86670000000000003</v>
      </c>
      <c r="G194" s="256"/>
      <c r="H194" s="306"/>
    </row>
    <row r="195" spans="1:8" s="252" customFormat="1" ht="15" x14ac:dyDescent="0.25">
      <c r="A195" s="3" t="s">
        <v>18</v>
      </c>
      <c r="B195" s="716">
        <v>0.99935967028841033</v>
      </c>
      <c r="C195" s="720">
        <f t="shared" si="6"/>
        <v>0.99876666666666669</v>
      </c>
      <c r="D195" s="321">
        <v>0.99960000000000004</v>
      </c>
      <c r="E195" s="695">
        <v>0.99670000000000003</v>
      </c>
      <c r="F195" s="256">
        <v>1</v>
      </c>
      <c r="G195" s="256"/>
      <c r="H195" s="306"/>
    </row>
    <row r="196" spans="1:8" s="252" customFormat="1" ht="15" x14ac:dyDescent="0.25">
      <c r="A196" s="3" t="s">
        <v>19</v>
      </c>
      <c r="B196" s="716">
        <v>0.99539544725575058</v>
      </c>
      <c r="C196" s="720">
        <f t="shared" si="6"/>
        <v>0.99586666666666668</v>
      </c>
      <c r="D196" s="321">
        <v>0.99509999999999998</v>
      </c>
      <c r="E196" s="256">
        <v>0.99929999999999997</v>
      </c>
      <c r="F196" s="256">
        <v>0.99319999999999997</v>
      </c>
      <c r="G196" s="256"/>
      <c r="H196" s="306"/>
    </row>
    <row r="197" spans="1:8" s="252" customFormat="1" ht="15.75" thickBot="1" x14ac:dyDescent="0.3">
      <c r="A197" s="3" t="s">
        <v>527</v>
      </c>
      <c r="B197" s="716">
        <v>0.97222133287540058</v>
      </c>
      <c r="C197" s="720">
        <f t="shared" si="6"/>
        <v>0.91689999999999994</v>
      </c>
      <c r="D197" s="321">
        <v>0.98029999999999995</v>
      </c>
      <c r="E197" s="256">
        <v>0.93479999999999996</v>
      </c>
      <c r="F197" s="695">
        <v>0.83560000000000001</v>
      </c>
      <c r="G197" s="256"/>
      <c r="H197" s="307"/>
    </row>
    <row r="198" spans="1:8" s="252" customFormat="1" ht="15.75" customHeight="1" thickBot="1" x14ac:dyDescent="0.3">
      <c r="A198" s="227" t="s">
        <v>521</v>
      </c>
      <c r="B198" s="646"/>
      <c r="C198" s="647"/>
      <c r="D198" s="648"/>
      <c r="E198" s="648"/>
      <c r="F198" s="648"/>
      <c r="G198" s="650"/>
      <c r="H198" s="649"/>
    </row>
    <row r="199" spans="1:8" s="252" customFormat="1" ht="15" x14ac:dyDescent="0.25">
      <c r="A199" s="222" t="s">
        <v>263</v>
      </c>
      <c r="B199" s="716">
        <v>0.87098878866056517</v>
      </c>
      <c r="C199" s="720">
        <f>AVERAGE(D199:E199)</f>
        <v>0.79210000000000003</v>
      </c>
      <c r="D199" s="321">
        <v>0.88900000000000001</v>
      </c>
      <c r="E199" s="695">
        <v>0.69520000000000004</v>
      </c>
      <c r="F199" s="257" t="s">
        <v>1013</v>
      </c>
      <c r="G199" s="256"/>
      <c r="H199" s="256"/>
    </row>
    <row r="200" spans="1:8" s="252" customFormat="1" ht="15" x14ac:dyDescent="0.25">
      <c r="A200" s="222" t="s">
        <v>538</v>
      </c>
      <c r="B200" s="716">
        <v>4.8335059229153071E-2</v>
      </c>
      <c r="C200" s="720">
        <f>AVERAGE(D200:E200)</f>
        <v>0.16289999999999999</v>
      </c>
      <c r="D200" s="321">
        <v>2.23E-2</v>
      </c>
      <c r="E200" s="695">
        <v>0.30349999999999999</v>
      </c>
      <c r="F200" s="257" t="s">
        <v>1013</v>
      </c>
      <c r="G200" s="256"/>
      <c r="H200" s="256"/>
    </row>
    <row r="201" spans="1:8" s="252" customFormat="1" ht="15.75" thickBot="1" x14ac:dyDescent="0.3">
      <c r="A201" s="222" t="s">
        <v>528</v>
      </c>
      <c r="B201" s="716">
        <v>0.95056298995483512</v>
      </c>
      <c r="C201" s="720">
        <f>AVERAGE(D201:E201)</f>
        <v>0.90280000000000005</v>
      </c>
      <c r="D201" s="321">
        <v>0.95879999999999999</v>
      </c>
      <c r="E201" s="695">
        <v>0.8468</v>
      </c>
      <c r="F201" s="257" t="s">
        <v>1013</v>
      </c>
      <c r="G201" s="256"/>
      <c r="H201" s="256"/>
    </row>
    <row r="202" spans="1:8" s="252" customFormat="1" ht="15.75" thickBot="1" x14ac:dyDescent="0.3">
      <c r="A202" s="227" t="s">
        <v>520</v>
      </c>
      <c r="B202" s="646"/>
      <c r="C202" s="647"/>
      <c r="D202" s="648"/>
      <c r="E202" s="648"/>
      <c r="F202" s="648"/>
      <c r="G202" s="648"/>
      <c r="H202" s="649"/>
    </row>
    <row r="203" spans="1:8" s="252" customFormat="1" ht="15.75" thickBot="1" x14ac:dyDescent="0.3">
      <c r="A203" s="128" t="s">
        <v>398</v>
      </c>
      <c r="B203" s="355">
        <v>0.48906928076420442</v>
      </c>
      <c r="C203" s="347">
        <f>AVERAGE(D203:F203)</f>
        <v>0.48502187643343569</v>
      </c>
      <c r="D203" s="275">
        <v>0.495</v>
      </c>
      <c r="E203" s="697">
        <v>0.42</v>
      </c>
      <c r="F203" s="275">
        <v>0.54006562930030699</v>
      </c>
      <c r="G203" s="275"/>
      <c r="H203" s="356"/>
    </row>
    <row r="204" spans="1:8" s="252" customFormat="1" ht="15" x14ac:dyDescent="0.25">
      <c r="A204" s="175" t="s">
        <v>400</v>
      </c>
      <c r="B204" s="716">
        <v>0.52145214521452143</v>
      </c>
      <c r="C204" s="720">
        <f>AVERAGE(D204:F204)</f>
        <v>0.5160434782608696</v>
      </c>
      <c r="D204" s="321">
        <v>0.52100000000000002</v>
      </c>
      <c r="E204" s="256">
        <v>0.53800000000000003</v>
      </c>
      <c r="F204" s="256">
        <v>0.4891304347826087</v>
      </c>
      <c r="G204" s="256"/>
      <c r="H204" s="297"/>
    </row>
    <row r="205" spans="1:8" s="252" customFormat="1" ht="15" x14ac:dyDescent="0.25">
      <c r="A205" s="3" t="s">
        <v>401</v>
      </c>
      <c r="B205" s="716">
        <v>0.66942280561859779</v>
      </c>
      <c r="C205" s="720">
        <f t="shared" ref="C205:C228" si="7">AVERAGE(D205:F205)</f>
        <v>0.66564383180172648</v>
      </c>
      <c r="D205" s="338">
        <v>0.67400000000000004</v>
      </c>
      <c r="E205" s="688">
        <v>0.61699999999999999</v>
      </c>
      <c r="F205" s="257">
        <v>0.70593149540517963</v>
      </c>
      <c r="G205" s="257"/>
      <c r="H205" s="299"/>
    </row>
    <row r="206" spans="1:8" s="252" customFormat="1" ht="15" x14ac:dyDescent="0.25">
      <c r="A206" s="3" t="s">
        <v>402</v>
      </c>
      <c r="B206" s="716">
        <v>0.48363043288532032</v>
      </c>
      <c r="C206" s="720">
        <f t="shared" si="7"/>
        <v>0.47212265397832409</v>
      </c>
      <c r="D206" s="338">
        <v>0.49099999999999999</v>
      </c>
      <c r="E206" s="688">
        <v>0.39900000000000002</v>
      </c>
      <c r="F206" s="257">
        <v>0.52636796193497226</v>
      </c>
      <c r="G206" s="257"/>
      <c r="H206" s="299"/>
    </row>
    <row r="207" spans="1:8" s="252" customFormat="1" ht="15" x14ac:dyDescent="0.25">
      <c r="A207" s="3" t="s">
        <v>403</v>
      </c>
      <c r="B207" s="716">
        <v>0.30500439449223637</v>
      </c>
      <c r="C207" s="720">
        <f t="shared" si="7"/>
        <v>0.30613788906277167</v>
      </c>
      <c r="D207" s="338">
        <v>0.31</v>
      </c>
      <c r="E207" s="257">
        <v>0.23699999999999999</v>
      </c>
      <c r="F207" s="257">
        <v>0.37141366718831509</v>
      </c>
      <c r="G207" s="257"/>
      <c r="H207" s="299"/>
    </row>
    <row r="208" spans="1:8" s="252" customFormat="1" ht="15" x14ac:dyDescent="0.25">
      <c r="A208" s="3" t="s">
        <v>6</v>
      </c>
      <c r="B208" s="716">
        <v>6.2423256894434676E-2</v>
      </c>
      <c r="C208" s="720">
        <f t="shared" si="7"/>
        <v>7.7268041237113408E-2</v>
      </c>
      <c r="D208" s="338">
        <v>6.0999999999999999E-2</v>
      </c>
      <c r="E208" s="257">
        <v>6.9000000000000006E-2</v>
      </c>
      <c r="F208" s="688">
        <v>0.10180412371134021</v>
      </c>
      <c r="G208" s="257"/>
      <c r="H208" s="299"/>
    </row>
    <row r="209" spans="1:8" s="252" customFormat="1" ht="15" x14ac:dyDescent="0.25">
      <c r="A209" s="3" t="s">
        <v>404</v>
      </c>
      <c r="B209" s="716">
        <v>0.53911669154447273</v>
      </c>
      <c r="C209" s="720">
        <f t="shared" si="7"/>
        <v>0.52217263843648209</v>
      </c>
      <c r="D209" s="338">
        <v>0.54900000000000004</v>
      </c>
      <c r="E209" s="257">
        <v>0.45400000000000001</v>
      </c>
      <c r="F209" s="257">
        <v>0.56351791530944628</v>
      </c>
      <c r="G209" s="257"/>
      <c r="H209" s="299"/>
    </row>
    <row r="210" spans="1:8" s="252" customFormat="1" ht="15" x14ac:dyDescent="0.25">
      <c r="A210" s="3" t="s">
        <v>587</v>
      </c>
      <c r="B210" s="716">
        <v>0.68050296826064605</v>
      </c>
      <c r="C210" s="720">
        <f t="shared" si="7"/>
        <v>0.69078227360308286</v>
      </c>
      <c r="D210" s="338">
        <v>0.68500000000000005</v>
      </c>
      <c r="E210" s="257">
        <v>0.60699999999999998</v>
      </c>
      <c r="F210" s="257">
        <v>0.78034682080924855</v>
      </c>
      <c r="G210" s="257"/>
      <c r="H210" s="299"/>
    </row>
    <row r="211" spans="1:8" s="252" customFormat="1" ht="15" x14ac:dyDescent="0.25">
      <c r="A211" s="3" t="s">
        <v>406</v>
      </c>
      <c r="B211" s="716">
        <v>0.36173089925625423</v>
      </c>
      <c r="C211" s="720">
        <f t="shared" si="7"/>
        <v>0.37451515151515152</v>
      </c>
      <c r="D211" s="338">
        <v>0.377</v>
      </c>
      <c r="E211" s="688">
        <v>0.16700000000000001</v>
      </c>
      <c r="F211" s="257">
        <v>0.57954545454545459</v>
      </c>
      <c r="G211" s="257"/>
      <c r="H211" s="299"/>
    </row>
    <row r="212" spans="1:8" s="252" customFormat="1" ht="15" x14ac:dyDescent="0.25">
      <c r="A212" s="3" t="s">
        <v>407</v>
      </c>
      <c r="B212" s="716">
        <v>0.30953760574805889</v>
      </c>
      <c r="C212" s="720">
        <f t="shared" si="7"/>
        <v>0.29482884748102139</v>
      </c>
      <c r="D212" s="338">
        <v>0.32600000000000001</v>
      </c>
      <c r="E212" s="688">
        <v>0.10299999999999999</v>
      </c>
      <c r="F212" s="257">
        <v>0.45548654244306419</v>
      </c>
      <c r="G212" s="257"/>
      <c r="H212" s="299"/>
    </row>
    <row r="213" spans="1:8" s="252" customFormat="1" ht="15" x14ac:dyDescent="0.25">
      <c r="A213" s="3" t="s">
        <v>634</v>
      </c>
      <c r="B213" s="716">
        <v>0.24815999642066172</v>
      </c>
      <c r="C213" s="720">
        <f t="shared" si="7"/>
        <v>0.22024302985442881</v>
      </c>
      <c r="D213" s="338">
        <v>0.26300000000000001</v>
      </c>
      <c r="E213" s="688">
        <v>0.13200000000000001</v>
      </c>
      <c r="F213" s="257">
        <v>0.26572908956328645</v>
      </c>
      <c r="G213" s="257"/>
      <c r="H213" s="299"/>
    </row>
    <row r="214" spans="1:8" s="252" customFormat="1" ht="15" x14ac:dyDescent="0.25">
      <c r="A214" s="4" t="s">
        <v>1063</v>
      </c>
      <c r="B214" s="716">
        <v>0.96765047042144603</v>
      </c>
      <c r="C214" s="720">
        <f t="shared" si="7"/>
        <v>0.95069696969696971</v>
      </c>
      <c r="D214" s="338">
        <v>0.96899999999999997</v>
      </c>
      <c r="E214" s="257">
        <v>0.97399999999999998</v>
      </c>
      <c r="F214" s="688">
        <v>0.90909090909090906</v>
      </c>
      <c r="G214" s="257"/>
      <c r="H214" s="299"/>
    </row>
    <row r="215" spans="1:8" s="252" customFormat="1" ht="15" x14ac:dyDescent="0.25">
      <c r="A215" s="3" t="s">
        <v>29</v>
      </c>
      <c r="B215" s="716">
        <v>0.77817063797079167</v>
      </c>
      <c r="C215" s="720">
        <f t="shared" si="7"/>
        <v>0.79771830336560623</v>
      </c>
      <c r="D215" s="338">
        <v>0.77800000000000002</v>
      </c>
      <c r="E215" s="257">
        <v>0.75900000000000001</v>
      </c>
      <c r="F215" s="257">
        <v>0.85615491009681877</v>
      </c>
      <c r="G215" s="257"/>
      <c r="H215" s="299"/>
    </row>
    <row r="216" spans="1:8" s="252" customFormat="1" ht="15" x14ac:dyDescent="0.25">
      <c r="A216" s="4" t="s">
        <v>40</v>
      </c>
      <c r="B216" s="716">
        <v>0.64344941956882251</v>
      </c>
      <c r="C216" s="720">
        <f t="shared" si="7"/>
        <v>0.63943902439024392</v>
      </c>
      <c r="D216" s="338">
        <v>0.65300000000000002</v>
      </c>
      <c r="E216" s="688">
        <v>0.55800000000000005</v>
      </c>
      <c r="F216" s="257">
        <v>0.70731707317073167</v>
      </c>
      <c r="G216" s="257"/>
      <c r="H216" s="299"/>
    </row>
    <row r="217" spans="1:8" s="252" customFormat="1" ht="15" x14ac:dyDescent="0.25">
      <c r="A217" s="4" t="s">
        <v>540</v>
      </c>
      <c r="B217" s="716">
        <v>0.75250253064897088</v>
      </c>
      <c r="C217" s="720">
        <f t="shared" si="7"/>
        <v>0.7468104575163399</v>
      </c>
      <c r="D217" s="338">
        <v>0.75700000000000001</v>
      </c>
      <c r="E217" s="257">
        <v>0.70499999999999996</v>
      </c>
      <c r="F217" s="257">
        <v>0.77843137254901962</v>
      </c>
      <c r="G217" s="257"/>
      <c r="H217" s="299"/>
    </row>
    <row r="218" spans="1:8" s="252" customFormat="1" ht="15" x14ac:dyDescent="0.25">
      <c r="A218" s="3" t="s">
        <v>32</v>
      </c>
      <c r="B218" s="716">
        <v>0.22295697243197354</v>
      </c>
      <c r="C218" s="720">
        <f t="shared" si="7"/>
        <v>0.18565236051502146</v>
      </c>
      <c r="D218" s="689">
        <v>0.23</v>
      </c>
      <c r="E218" s="257">
        <v>0.157</v>
      </c>
      <c r="F218" s="257">
        <v>0.16995708154506436</v>
      </c>
      <c r="G218" s="257"/>
      <c r="H218" s="299"/>
    </row>
    <row r="219" spans="1:8" s="252" customFormat="1" ht="15" x14ac:dyDescent="0.25">
      <c r="A219" s="3" t="s">
        <v>409</v>
      </c>
      <c r="B219" s="716">
        <v>0.6072068994962001</v>
      </c>
      <c r="C219" s="720">
        <f t="shared" si="7"/>
        <v>0.6290540806293019</v>
      </c>
      <c r="D219" s="338">
        <v>0.61</v>
      </c>
      <c r="E219" s="257">
        <v>0.52200000000000002</v>
      </c>
      <c r="F219" s="257">
        <v>0.75516224188790559</v>
      </c>
      <c r="G219" s="257"/>
      <c r="H219" s="299"/>
    </row>
    <row r="220" spans="1:8" s="252" customFormat="1" ht="15" x14ac:dyDescent="0.25">
      <c r="A220" s="3" t="s">
        <v>220</v>
      </c>
      <c r="B220" s="716">
        <v>0.8540813110620864</v>
      </c>
      <c r="C220" s="720">
        <f t="shared" si="7"/>
        <v>0.84850075414781301</v>
      </c>
      <c r="D220" s="338">
        <v>0.86099999999999999</v>
      </c>
      <c r="E220" s="257">
        <v>0.77500000000000002</v>
      </c>
      <c r="F220" s="257">
        <v>0.9095022624434389</v>
      </c>
      <c r="G220" s="257"/>
      <c r="H220" s="299"/>
    </row>
    <row r="221" spans="1:8" s="252" customFormat="1" ht="15" x14ac:dyDescent="0.25">
      <c r="A221" s="3" t="s">
        <v>547</v>
      </c>
      <c r="B221" s="716">
        <v>0.48809750523709772</v>
      </c>
      <c r="C221" s="720">
        <f t="shared" si="7"/>
        <v>0.51029292929292935</v>
      </c>
      <c r="D221" s="338">
        <v>0.48499999999999999</v>
      </c>
      <c r="E221" s="257">
        <v>0.50800000000000001</v>
      </c>
      <c r="F221" s="257">
        <v>0.53787878787878785</v>
      </c>
      <c r="G221" s="257"/>
      <c r="H221" s="299"/>
    </row>
    <row r="222" spans="1:8" s="252" customFormat="1" ht="15" x14ac:dyDescent="0.25">
      <c r="A222" s="3" t="s">
        <v>589</v>
      </c>
      <c r="B222" s="716">
        <v>0.87770360480640852</v>
      </c>
      <c r="C222" s="720">
        <f t="shared" si="7"/>
        <v>0.86006796116504847</v>
      </c>
      <c r="D222" s="338">
        <v>0.88400000000000001</v>
      </c>
      <c r="E222" s="257">
        <v>0.80300000000000005</v>
      </c>
      <c r="F222" s="257">
        <v>0.89320388349514568</v>
      </c>
      <c r="G222" s="257"/>
      <c r="H222" s="299"/>
    </row>
    <row r="223" spans="1:8" s="252" customFormat="1" ht="15" x14ac:dyDescent="0.25">
      <c r="A223" s="3" t="s">
        <v>457</v>
      </c>
      <c r="B223" s="716">
        <v>0.13193024654239327</v>
      </c>
      <c r="C223" s="720">
        <f t="shared" si="7"/>
        <v>0.12455782312925172</v>
      </c>
      <c r="D223" s="338">
        <v>0.13900000000000001</v>
      </c>
      <c r="E223" s="688">
        <v>5.0999999999999997E-2</v>
      </c>
      <c r="F223" s="257">
        <v>0.18367346938775511</v>
      </c>
      <c r="G223" s="257"/>
      <c r="H223" s="299"/>
    </row>
    <row r="224" spans="1:8" s="252" customFormat="1" ht="15" x14ac:dyDescent="0.25">
      <c r="A224" s="3" t="s">
        <v>458</v>
      </c>
      <c r="B224" s="716">
        <v>0.56253453674709897</v>
      </c>
      <c r="C224" s="720">
        <f t="shared" si="7"/>
        <v>0.53715801614763559</v>
      </c>
      <c r="D224" s="338">
        <v>0.57399999999999995</v>
      </c>
      <c r="E224" s="688">
        <v>0.47</v>
      </c>
      <c r="F224" s="257">
        <v>0.56747404844290661</v>
      </c>
      <c r="G224" s="257"/>
      <c r="H224" s="299"/>
    </row>
    <row r="225" spans="1:8" s="252" customFormat="1" ht="15" x14ac:dyDescent="0.25">
      <c r="A225" s="4" t="s">
        <v>414</v>
      </c>
      <c r="B225" s="716">
        <v>0.88713052576510598</v>
      </c>
      <c r="C225" s="720">
        <f t="shared" si="7"/>
        <v>0.886235836627141</v>
      </c>
      <c r="D225" s="338">
        <v>0.88600000000000001</v>
      </c>
      <c r="E225" s="257">
        <v>0.91500000000000004</v>
      </c>
      <c r="F225" s="257">
        <v>0.85770750988142297</v>
      </c>
      <c r="G225" s="257"/>
      <c r="H225" s="299"/>
    </row>
    <row r="226" spans="1:8" s="252" customFormat="1" ht="15" x14ac:dyDescent="0.25">
      <c r="A226" s="4" t="s">
        <v>415</v>
      </c>
      <c r="B226" s="716">
        <v>0.86794390677463951</v>
      </c>
      <c r="C226" s="720">
        <f t="shared" si="7"/>
        <v>0.66230434782608694</v>
      </c>
      <c r="D226" s="338">
        <v>0.88700000000000001</v>
      </c>
      <c r="E226" s="257">
        <v>0.97599999999999998</v>
      </c>
      <c r="F226" s="688">
        <v>0.12391304347826088</v>
      </c>
      <c r="G226" s="257"/>
      <c r="H226" s="299"/>
    </row>
    <row r="227" spans="1:8" s="252" customFormat="1" ht="15" x14ac:dyDescent="0.25">
      <c r="A227" s="3" t="s">
        <v>541</v>
      </c>
      <c r="B227" s="716">
        <v>0.63963806443152516</v>
      </c>
      <c r="C227" s="720">
        <f t="shared" si="7"/>
        <v>0.61858547305112188</v>
      </c>
      <c r="D227" s="338">
        <v>0.63900000000000001</v>
      </c>
      <c r="E227" s="257">
        <v>0.70599999999999996</v>
      </c>
      <c r="F227" s="688">
        <v>0.51075641915336567</v>
      </c>
      <c r="G227" s="257"/>
      <c r="H227" s="299"/>
    </row>
    <row r="228" spans="1:8" s="252" customFormat="1" ht="15.75" thickBot="1" x14ac:dyDescent="0.3">
      <c r="A228" s="223" t="s">
        <v>427</v>
      </c>
      <c r="B228" s="716">
        <v>0.42180029769458183</v>
      </c>
      <c r="C228" s="720">
        <f t="shared" si="7"/>
        <v>0.61413112164297001</v>
      </c>
      <c r="D228" s="698">
        <v>0.374</v>
      </c>
      <c r="E228" s="699">
        <v>0.92100000000000004</v>
      </c>
      <c r="F228" s="699">
        <v>0.54739336492891</v>
      </c>
      <c r="G228" s="276"/>
      <c r="H228" s="300"/>
    </row>
    <row r="229" spans="1:8" s="252" customFormat="1" ht="15.75" thickBot="1" x14ac:dyDescent="0.3">
      <c r="A229" s="227" t="s">
        <v>546</v>
      </c>
      <c r="B229" s="646"/>
      <c r="C229" s="647"/>
      <c r="D229" s="648"/>
      <c r="E229" s="648"/>
      <c r="F229" s="648"/>
      <c r="G229" s="648"/>
      <c r="H229" s="649"/>
    </row>
    <row r="230" spans="1:8" s="252" customFormat="1" ht="15.75" thickBot="1" x14ac:dyDescent="0.3">
      <c r="A230" s="128" t="s">
        <v>398</v>
      </c>
      <c r="B230" s="355">
        <v>0.21230015024272281</v>
      </c>
      <c r="C230" s="347">
        <f>AVERAGE(D230:E230)</f>
        <v>0.20700000000000002</v>
      </c>
      <c r="D230" s="275">
        <v>0.214</v>
      </c>
      <c r="E230" s="275">
        <v>0.2</v>
      </c>
      <c r="F230" s="275" t="s">
        <v>1013</v>
      </c>
      <c r="G230" s="275"/>
      <c r="H230" s="356"/>
    </row>
    <row r="231" spans="1:8" s="252" customFormat="1" ht="15" x14ac:dyDescent="0.25">
      <c r="A231" s="175" t="s">
        <v>400</v>
      </c>
      <c r="B231" s="716">
        <v>0.15349887133182843</v>
      </c>
      <c r="C231" s="720">
        <f>AVERAGE(D231:E231)</f>
        <v>0.13850000000000001</v>
      </c>
      <c r="D231" s="321">
        <v>0.157</v>
      </c>
      <c r="E231" s="256">
        <v>0.12</v>
      </c>
      <c r="F231" s="254" t="s">
        <v>1013</v>
      </c>
      <c r="G231" s="256"/>
      <c r="H231" s="297"/>
    </row>
    <row r="232" spans="1:8" s="252" customFormat="1" ht="15" x14ac:dyDescent="0.25">
      <c r="A232" s="3" t="s">
        <v>401</v>
      </c>
      <c r="B232" s="716">
        <v>0.24351310018831915</v>
      </c>
      <c r="C232" s="720">
        <f t="shared" ref="C232:C255" si="8">AVERAGE(D232:E232)</f>
        <v>0.24349999999999999</v>
      </c>
      <c r="D232" s="338">
        <v>0.24399999999999999</v>
      </c>
      <c r="E232" s="257">
        <v>0.24299999999999999</v>
      </c>
      <c r="F232" s="254" t="s">
        <v>1013</v>
      </c>
      <c r="G232" s="257"/>
      <c r="H232" s="299"/>
    </row>
    <row r="233" spans="1:8" s="252" customFormat="1" ht="15" x14ac:dyDescent="0.25">
      <c r="A233" s="3" t="s">
        <v>402</v>
      </c>
      <c r="B233" s="716">
        <v>0.23651589598617936</v>
      </c>
      <c r="C233" s="720">
        <f t="shared" si="8"/>
        <v>0.22799999999999998</v>
      </c>
      <c r="D233" s="338">
        <v>0.23899999999999999</v>
      </c>
      <c r="E233" s="257">
        <v>0.217</v>
      </c>
      <c r="F233" s="254" t="s">
        <v>1013</v>
      </c>
      <c r="G233" s="257"/>
      <c r="H233" s="299"/>
    </row>
    <row r="234" spans="1:8" s="252" customFormat="1" ht="15" x14ac:dyDescent="0.25">
      <c r="A234" s="3" t="s">
        <v>403</v>
      </c>
      <c r="B234" s="716">
        <v>0.12240184757505773</v>
      </c>
      <c r="C234" s="720">
        <f t="shared" si="8"/>
        <v>0.11599999999999999</v>
      </c>
      <c r="D234" s="338">
        <v>0.124</v>
      </c>
      <c r="E234" s="257">
        <v>0.108</v>
      </c>
      <c r="F234" s="254" t="s">
        <v>1013</v>
      </c>
      <c r="G234" s="257"/>
      <c r="H234" s="299"/>
    </row>
    <row r="235" spans="1:8" s="252" customFormat="1" ht="15" x14ac:dyDescent="0.25">
      <c r="A235" s="3" t="s">
        <v>6</v>
      </c>
      <c r="B235" s="716">
        <v>9.9499267636338859E-2</v>
      </c>
      <c r="C235" s="720">
        <f t="shared" si="8"/>
        <v>9.4500000000000001E-2</v>
      </c>
      <c r="D235" s="338">
        <v>0.10100000000000001</v>
      </c>
      <c r="E235" s="257">
        <v>8.7999999999999995E-2</v>
      </c>
      <c r="F235" s="254" t="s">
        <v>1013</v>
      </c>
      <c r="G235" s="257"/>
      <c r="H235" s="299"/>
    </row>
    <row r="236" spans="1:8" s="252" customFormat="1" ht="15" x14ac:dyDescent="0.25">
      <c r="A236" s="3" t="s">
        <v>404</v>
      </c>
      <c r="B236" s="716">
        <v>0.58825121819166215</v>
      </c>
      <c r="C236" s="720">
        <f t="shared" si="8"/>
        <v>0.53949999999999998</v>
      </c>
      <c r="D236" s="689">
        <v>0.60199999999999998</v>
      </c>
      <c r="E236" s="688">
        <v>0.47699999999999998</v>
      </c>
      <c r="F236" s="254" t="s">
        <v>1013</v>
      </c>
      <c r="G236" s="257"/>
      <c r="H236" s="299"/>
    </row>
    <row r="237" spans="1:8" s="252" customFormat="1" ht="15" x14ac:dyDescent="0.25">
      <c r="A237" s="3" t="s">
        <v>587</v>
      </c>
      <c r="B237" s="716">
        <v>0.13426337943475647</v>
      </c>
      <c r="C237" s="720">
        <f t="shared" si="8"/>
        <v>0.13450000000000001</v>
      </c>
      <c r="D237" s="338">
        <v>0.13400000000000001</v>
      </c>
      <c r="E237" s="257">
        <v>0.13500000000000001</v>
      </c>
      <c r="F237" s="254" t="s">
        <v>1013</v>
      </c>
      <c r="G237" s="257"/>
      <c r="H237" s="299"/>
    </row>
    <row r="238" spans="1:8" s="252" customFormat="1" ht="15" x14ac:dyDescent="0.25">
      <c r="A238" s="3" t="s">
        <v>406</v>
      </c>
      <c r="B238" s="716">
        <v>0.19393728222996515</v>
      </c>
      <c r="C238" s="720">
        <f t="shared" si="8"/>
        <v>0.17199999999999999</v>
      </c>
      <c r="D238" s="338">
        <v>0.2</v>
      </c>
      <c r="E238" s="257">
        <v>0.14399999999999999</v>
      </c>
      <c r="F238" s="254" t="s">
        <v>1013</v>
      </c>
      <c r="G238" s="257"/>
      <c r="H238" s="299"/>
    </row>
    <row r="239" spans="1:8" s="252" customFormat="1" ht="15" x14ac:dyDescent="0.25">
      <c r="A239" s="3" t="s">
        <v>407</v>
      </c>
      <c r="B239" s="716">
        <v>2.4739195230998511E-2</v>
      </c>
      <c r="C239" s="720">
        <f t="shared" si="8"/>
        <v>2.4500000000000001E-2</v>
      </c>
      <c r="D239" s="338">
        <v>2.5000000000000001E-2</v>
      </c>
      <c r="E239" s="257">
        <v>2.4E-2</v>
      </c>
      <c r="F239" s="254" t="s">
        <v>1013</v>
      </c>
      <c r="G239" s="257"/>
      <c r="H239" s="299"/>
    </row>
    <row r="240" spans="1:8" s="252" customFormat="1" ht="15" x14ac:dyDescent="0.25">
      <c r="A240" s="3" t="s">
        <v>634</v>
      </c>
      <c r="B240" s="716">
        <v>0.27513264129181086</v>
      </c>
      <c r="C240" s="720">
        <f t="shared" si="8"/>
        <v>0.28300000000000003</v>
      </c>
      <c r="D240" s="338">
        <v>0.27300000000000002</v>
      </c>
      <c r="E240" s="257">
        <v>0.29299999999999998</v>
      </c>
      <c r="F240" s="254" t="s">
        <v>1013</v>
      </c>
      <c r="G240" s="257"/>
      <c r="H240" s="299"/>
    </row>
    <row r="241" spans="1:8" s="252" customFormat="1" ht="15" x14ac:dyDescent="0.25">
      <c r="A241" s="4" t="s">
        <v>1063</v>
      </c>
      <c r="B241" s="716">
        <v>8.8612617378653613E-3</v>
      </c>
      <c r="C241" s="720">
        <f t="shared" si="8"/>
        <v>6.4999999999999997E-3</v>
      </c>
      <c r="D241" s="338">
        <v>8.9999999999999993E-3</v>
      </c>
      <c r="E241" s="257">
        <v>4.0000000000000001E-3</v>
      </c>
      <c r="F241" s="254" t="s">
        <v>1013</v>
      </c>
      <c r="G241" s="257"/>
      <c r="H241" s="299"/>
    </row>
    <row r="242" spans="1:8" s="252" customFormat="1" ht="15" x14ac:dyDescent="0.25">
      <c r="A242" s="3" t="s">
        <v>29</v>
      </c>
      <c r="B242" s="716">
        <v>0.38117168043641536</v>
      </c>
      <c r="C242" s="720">
        <f t="shared" si="8"/>
        <v>0.39</v>
      </c>
      <c r="D242" s="338">
        <v>0.379</v>
      </c>
      <c r="E242" s="257">
        <v>0.40100000000000002</v>
      </c>
      <c r="F242" s="254" t="s">
        <v>1013</v>
      </c>
      <c r="G242" s="257"/>
      <c r="H242" s="299"/>
    </row>
    <row r="243" spans="1:8" s="252" customFormat="1" ht="15" x14ac:dyDescent="0.25">
      <c r="A243" s="4" t="s">
        <v>40</v>
      </c>
      <c r="B243" s="716">
        <v>0.40913740197749743</v>
      </c>
      <c r="C243" s="720">
        <f t="shared" si="8"/>
        <v>0.42149999999999999</v>
      </c>
      <c r="D243" s="338">
        <v>0.40600000000000003</v>
      </c>
      <c r="E243" s="257">
        <v>0.437</v>
      </c>
      <c r="F243" s="254" t="s">
        <v>1013</v>
      </c>
      <c r="G243" s="257"/>
      <c r="H243" s="299"/>
    </row>
    <row r="244" spans="1:8" s="252" customFormat="1" ht="15" x14ac:dyDescent="0.25">
      <c r="A244" s="4" t="s">
        <v>540</v>
      </c>
      <c r="B244" s="716">
        <v>0.15145900880037055</v>
      </c>
      <c r="C244" s="720">
        <f t="shared" si="8"/>
        <v>0.152</v>
      </c>
      <c r="D244" s="338">
        <v>0.151</v>
      </c>
      <c r="E244" s="257">
        <v>0.153</v>
      </c>
      <c r="F244" s="254" t="s">
        <v>1013</v>
      </c>
      <c r="G244" s="257"/>
      <c r="H244" s="299"/>
    </row>
    <row r="245" spans="1:8" s="252" customFormat="1" ht="15" x14ac:dyDescent="0.25">
      <c r="A245" s="3" t="s">
        <v>32</v>
      </c>
      <c r="B245" s="716">
        <v>0.20583985136591967</v>
      </c>
      <c r="C245" s="720">
        <f t="shared" si="8"/>
        <v>0.14849999999999999</v>
      </c>
      <c r="D245" s="689">
        <v>0.215</v>
      </c>
      <c r="E245" s="688">
        <v>8.2000000000000003E-2</v>
      </c>
      <c r="F245" s="254" t="s">
        <v>1013</v>
      </c>
      <c r="G245" s="257"/>
      <c r="H245" s="299"/>
    </row>
    <row r="246" spans="1:8" s="252" customFormat="1" ht="15" x14ac:dyDescent="0.25">
      <c r="A246" s="3" t="s">
        <v>409</v>
      </c>
      <c r="B246" s="716">
        <v>5.645444952514949E-2</v>
      </c>
      <c r="C246" s="720">
        <f t="shared" si="8"/>
        <v>4.9500000000000002E-2</v>
      </c>
      <c r="D246" s="338">
        <v>5.8000000000000003E-2</v>
      </c>
      <c r="E246" s="257">
        <v>4.1000000000000002E-2</v>
      </c>
      <c r="F246" s="254" t="s">
        <v>1013</v>
      </c>
      <c r="G246" s="257"/>
      <c r="H246" s="299"/>
    </row>
    <row r="247" spans="1:8" s="252" customFormat="1" ht="15" x14ac:dyDescent="0.25">
      <c r="A247" s="3" t="s">
        <v>220</v>
      </c>
      <c r="B247" s="716">
        <v>0.17573671757367176</v>
      </c>
      <c r="C247" s="720">
        <f t="shared" si="8"/>
        <v>0.159</v>
      </c>
      <c r="D247" s="338">
        <v>0.17899999999999999</v>
      </c>
      <c r="E247" s="257">
        <v>0.13900000000000001</v>
      </c>
      <c r="F247" s="254" t="s">
        <v>1013</v>
      </c>
      <c r="G247" s="257"/>
      <c r="H247" s="299"/>
    </row>
    <row r="248" spans="1:8" s="252" customFormat="1" ht="15" x14ac:dyDescent="0.25">
      <c r="A248" s="3" t="s">
        <v>547</v>
      </c>
      <c r="B248" s="716">
        <v>0.47255323305333075</v>
      </c>
      <c r="C248" s="720">
        <f t="shared" si="8"/>
        <v>0.47149999999999997</v>
      </c>
      <c r="D248" s="338">
        <v>0.47299999999999998</v>
      </c>
      <c r="E248" s="257">
        <v>0.47</v>
      </c>
      <c r="F248" s="254" t="s">
        <v>1013</v>
      </c>
      <c r="G248" s="257"/>
      <c r="H248" s="299"/>
    </row>
    <row r="249" spans="1:8" s="252" customFormat="1" ht="15" x14ac:dyDescent="0.25">
      <c r="A249" s="3" t="s">
        <v>589</v>
      </c>
      <c r="B249" s="716">
        <v>0.31438769906644698</v>
      </c>
      <c r="C249" s="720">
        <f t="shared" si="8"/>
        <v>0.28149999999999997</v>
      </c>
      <c r="D249" s="338">
        <v>0.32100000000000001</v>
      </c>
      <c r="E249" s="257">
        <v>0.24199999999999999</v>
      </c>
      <c r="F249" s="254" t="s">
        <v>1013</v>
      </c>
      <c r="G249" s="257"/>
      <c r="H249" s="299"/>
    </row>
    <row r="250" spans="1:8" s="252" customFormat="1" ht="15" x14ac:dyDescent="0.25">
      <c r="A250" s="3" t="s">
        <v>457</v>
      </c>
      <c r="B250" s="716">
        <v>0.12132035965020323</v>
      </c>
      <c r="C250" s="720">
        <f t="shared" si="8"/>
        <v>0.11499999999999999</v>
      </c>
      <c r="D250" s="338">
        <v>0.123</v>
      </c>
      <c r="E250" s="257">
        <v>0.107</v>
      </c>
      <c r="F250" s="254" t="s">
        <v>1013</v>
      </c>
      <c r="G250" s="257"/>
      <c r="H250" s="299"/>
    </row>
    <row r="251" spans="1:8" s="252" customFormat="1" ht="15" x14ac:dyDescent="0.25">
      <c r="A251" s="3" t="s">
        <v>458</v>
      </c>
      <c r="B251" s="716">
        <v>0.16595704418582646</v>
      </c>
      <c r="C251" s="720">
        <f t="shared" si="8"/>
        <v>0.15300000000000002</v>
      </c>
      <c r="D251" s="338">
        <v>0.17</v>
      </c>
      <c r="E251" s="257">
        <v>0.13600000000000001</v>
      </c>
      <c r="F251" s="254" t="s">
        <v>1013</v>
      </c>
      <c r="G251" s="257"/>
      <c r="H251" s="299"/>
    </row>
    <row r="252" spans="1:8" s="252" customFormat="1" ht="15" x14ac:dyDescent="0.25">
      <c r="A252" s="4" t="s">
        <v>414</v>
      </c>
      <c r="B252" s="716">
        <v>0.3316650885973218</v>
      </c>
      <c r="C252" s="720">
        <f t="shared" si="8"/>
        <v>0.372</v>
      </c>
      <c r="D252" s="338">
        <v>0.32500000000000001</v>
      </c>
      <c r="E252" s="257">
        <v>0.41899999999999998</v>
      </c>
      <c r="F252" s="254" t="s">
        <v>1013</v>
      </c>
      <c r="G252" s="257"/>
      <c r="H252" s="299"/>
    </row>
    <row r="253" spans="1:8" s="252" customFormat="1" ht="15" x14ac:dyDescent="0.25">
      <c r="A253" s="4" t="s">
        <v>415</v>
      </c>
      <c r="B253" s="716">
        <v>2.4595203935232632E-4</v>
      </c>
      <c r="C253" s="720">
        <f t="shared" si="8"/>
        <v>0</v>
      </c>
      <c r="D253" s="338">
        <v>0</v>
      </c>
      <c r="E253" s="257">
        <v>0</v>
      </c>
      <c r="F253" s="254" t="s">
        <v>1013</v>
      </c>
      <c r="G253" s="257"/>
      <c r="H253" s="299"/>
    </row>
    <row r="254" spans="1:8" s="252" customFormat="1" ht="15" x14ac:dyDescent="0.25">
      <c r="A254" s="3" t="s">
        <v>541</v>
      </c>
      <c r="B254" s="716">
        <v>1.1242769173353238E-2</v>
      </c>
      <c r="C254" s="720">
        <f t="shared" si="8"/>
        <v>7.4999999999999997E-3</v>
      </c>
      <c r="D254" s="338">
        <v>1.2999999999999999E-2</v>
      </c>
      <c r="E254" s="257">
        <v>2E-3</v>
      </c>
      <c r="F254" s="254" t="s">
        <v>1013</v>
      </c>
      <c r="G254" s="257"/>
      <c r="H254" s="299"/>
    </row>
    <row r="255" spans="1:8" s="252" customFormat="1" ht="15.75" thickBot="1" x14ac:dyDescent="0.3">
      <c r="A255" s="3" t="s">
        <v>427</v>
      </c>
      <c r="B255" s="716">
        <v>1.8818359168667996E-2</v>
      </c>
      <c r="C255" s="720">
        <f t="shared" si="8"/>
        <v>1.2E-2</v>
      </c>
      <c r="D255" s="341">
        <v>0.02</v>
      </c>
      <c r="E255" s="276">
        <v>4.0000000000000001E-3</v>
      </c>
      <c r="F255" s="254" t="s">
        <v>1013</v>
      </c>
      <c r="G255" s="276"/>
      <c r="H255" s="300"/>
    </row>
    <row r="256" spans="1:8" s="252" customFormat="1" ht="15.75" thickBot="1" x14ac:dyDescent="0.3">
      <c r="A256" s="227" t="s">
        <v>519</v>
      </c>
      <c r="B256" s="646"/>
      <c r="C256" s="647"/>
      <c r="D256" s="648"/>
      <c r="E256" s="648"/>
      <c r="F256" s="648"/>
      <c r="G256" s="648"/>
      <c r="H256" s="649"/>
    </row>
    <row r="257" spans="1:8" s="252" customFormat="1" ht="15.75" thickBot="1" x14ac:dyDescent="0.3">
      <c r="A257" s="128" t="s">
        <v>398</v>
      </c>
      <c r="B257" s="347">
        <v>0.20200000000000001</v>
      </c>
      <c r="C257" s="347">
        <v>0.20200000000000001</v>
      </c>
      <c r="D257" s="275">
        <v>0.20200000000000001</v>
      </c>
      <c r="E257" s="275" t="s">
        <v>1013</v>
      </c>
      <c r="F257" s="275" t="s">
        <v>1013</v>
      </c>
      <c r="G257" s="275"/>
      <c r="H257" s="356"/>
    </row>
    <row r="258" spans="1:8" s="252" customFormat="1" ht="15" x14ac:dyDescent="0.25">
      <c r="A258" s="175" t="s">
        <v>400</v>
      </c>
      <c r="B258" s="720">
        <v>0.123</v>
      </c>
      <c r="C258" s="720">
        <v>0.123</v>
      </c>
      <c r="D258" s="321">
        <v>0.123</v>
      </c>
      <c r="E258" s="254" t="s">
        <v>1013</v>
      </c>
      <c r="F258" s="254" t="s">
        <v>1013</v>
      </c>
      <c r="G258" s="254"/>
      <c r="H258" s="297"/>
    </row>
    <row r="259" spans="1:8" s="252" customFormat="1" ht="15" x14ac:dyDescent="0.25">
      <c r="A259" s="3" t="s">
        <v>401</v>
      </c>
      <c r="B259" s="717">
        <v>0.22500000000000001</v>
      </c>
      <c r="C259" s="717">
        <v>0.22500000000000001</v>
      </c>
      <c r="D259" s="338">
        <v>0.22500000000000001</v>
      </c>
      <c r="E259" s="254" t="s">
        <v>1013</v>
      </c>
      <c r="F259" s="254" t="s">
        <v>1013</v>
      </c>
      <c r="G259" s="258"/>
      <c r="H259" s="299"/>
    </row>
    <row r="260" spans="1:8" s="252" customFormat="1" ht="15" x14ac:dyDescent="0.25">
      <c r="A260" s="3" t="s">
        <v>402</v>
      </c>
      <c r="B260" s="717">
        <v>0.22600000000000001</v>
      </c>
      <c r="C260" s="717">
        <v>0.22600000000000001</v>
      </c>
      <c r="D260" s="338">
        <v>0.22600000000000001</v>
      </c>
      <c r="E260" s="254" t="s">
        <v>1013</v>
      </c>
      <c r="F260" s="254" t="s">
        <v>1013</v>
      </c>
      <c r="G260" s="258"/>
      <c r="H260" s="299"/>
    </row>
    <row r="261" spans="1:8" s="252" customFormat="1" ht="15" x14ac:dyDescent="0.25">
      <c r="A261" s="3" t="s">
        <v>403</v>
      </c>
      <c r="B261" s="717">
        <v>0.12</v>
      </c>
      <c r="C261" s="717">
        <v>0.12</v>
      </c>
      <c r="D261" s="338">
        <v>0.12</v>
      </c>
      <c r="E261" s="254" t="s">
        <v>1013</v>
      </c>
      <c r="F261" s="254" t="s">
        <v>1013</v>
      </c>
      <c r="G261" s="258"/>
      <c r="H261" s="299"/>
    </row>
    <row r="262" spans="1:8" s="252" customFormat="1" ht="15" x14ac:dyDescent="0.25">
      <c r="A262" s="3" t="s">
        <v>6</v>
      </c>
      <c r="B262" s="717">
        <v>9.8000000000000004E-2</v>
      </c>
      <c r="C262" s="717">
        <v>9.8000000000000004E-2</v>
      </c>
      <c r="D262" s="338">
        <v>9.8000000000000004E-2</v>
      </c>
      <c r="E262" s="254" t="s">
        <v>1013</v>
      </c>
      <c r="F262" s="254" t="s">
        <v>1013</v>
      </c>
      <c r="G262" s="258"/>
      <c r="H262" s="299"/>
    </row>
    <row r="263" spans="1:8" s="252" customFormat="1" ht="15" x14ac:dyDescent="0.25">
      <c r="A263" s="3" t="s">
        <v>404</v>
      </c>
      <c r="B263" s="717">
        <v>0.59499999999999997</v>
      </c>
      <c r="C263" s="717">
        <v>0.59499999999999997</v>
      </c>
      <c r="D263" s="338">
        <v>0.59499999999999997</v>
      </c>
      <c r="E263" s="254" t="s">
        <v>1013</v>
      </c>
      <c r="F263" s="254" t="s">
        <v>1013</v>
      </c>
      <c r="G263" s="258"/>
      <c r="H263" s="299"/>
    </row>
    <row r="264" spans="1:8" s="252" customFormat="1" ht="15" x14ac:dyDescent="0.25">
      <c r="A264" s="3" t="s">
        <v>587</v>
      </c>
      <c r="B264" s="717">
        <v>0.13100000000000001</v>
      </c>
      <c r="C264" s="717">
        <v>0.13100000000000001</v>
      </c>
      <c r="D264" s="338">
        <v>0.13100000000000001</v>
      </c>
      <c r="E264" s="254" t="s">
        <v>1013</v>
      </c>
      <c r="F264" s="254" t="s">
        <v>1013</v>
      </c>
      <c r="G264" s="258"/>
      <c r="H264" s="299"/>
    </row>
    <row r="265" spans="1:8" s="252" customFormat="1" ht="15" x14ac:dyDescent="0.25">
      <c r="A265" s="3" t="s">
        <v>406</v>
      </c>
      <c r="B265" s="717">
        <v>0.192</v>
      </c>
      <c r="C265" s="717">
        <v>0.192</v>
      </c>
      <c r="D265" s="338">
        <v>0.192</v>
      </c>
      <c r="E265" s="254" t="s">
        <v>1013</v>
      </c>
      <c r="F265" s="254" t="s">
        <v>1013</v>
      </c>
      <c r="G265" s="258"/>
      <c r="H265" s="299"/>
    </row>
    <row r="266" spans="1:8" s="252" customFormat="1" ht="15" x14ac:dyDescent="0.25">
      <c r="A266" s="3" t="s">
        <v>407</v>
      </c>
      <c r="B266" s="717">
        <v>2.1000000000000001E-2</v>
      </c>
      <c r="C266" s="717">
        <v>2.1000000000000001E-2</v>
      </c>
      <c r="D266" s="338">
        <v>2.1000000000000001E-2</v>
      </c>
      <c r="E266" s="254" t="s">
        <v>1013</v>
      </c>
      <c r="F266" s="254" t="s">
        <v>1013</v>
      </c>
      <c r="G266" s="258"/>
      <c r="H266" s="299"/>
    </row>
    <row r="267" spans="1:8" s="252" customFormat="1" ht="15" x14ac:dyDescent="0.25">
      <c r="A267" s="3" t="s">
        <v>634</v>
      </c>
      <c r="B267" s="717">
        <v>0.26900000000000002</v>
      </c>
      <c r="C267" s="717">
        <v>0.26900000000000002</v>
      </c>
      <c r="D267" s="338">
        <v>0.26900000000000002</v>
      </c>
      <c r="E267" s="254" t="s">
        <v>1013</v>
      </c>
      <c r="F267" s="254" t="s">
        <v>1013</v>
      </c>
      <c r="G267" s="258"/>
      <c r="H267" s="299"/>
    </row>
    <row r="268" spans="1:8" s="252" customFormat="1" ht="15" x14ac:dyDescent="0.25">
      <c r="A268" s="4" t="s">
        <v>1063</v>
      </c>
      <c r="B268" s="717">
        <v>8.9999999999999993E-3</v>
      </c>
      <c r="C268" s="717">
        <v>8.9999999999999993E-3</v>
      </c>
      <c r="D268" s="338">
        <v>8.9999999999999993E-3</v>
      </c>
      <c r="E268" s="254" t="s">
        <v>1013</v>
      </c>
      <c r="F268" s="254" t="s">
        <v>1013</v>
      </c>
      <c r="G268" s="258"/>
      <c r="H268" s="299"/>
    </row>
    <row r="269" spans="1:8" s="252" customFormat="1" ht="15" x14ac:dyDescent="0.25">
      <c r="A269" s="3" t="s">
        <v>29</v>
      </c>
      <c r="B269" s="717">
        <v>0.377</v>
      </c>
      <c r="C269" s="717">
        <v>0.377</v>
      </c>
      <c r="D269" s="338">
        <v>0.377</v>
      </c>
      <c r="E269" s="254" t="s">
        <v>1013</v>
      </c>
      <c r="F269" s="254" t="s">
        <v>1013</v>
      </c>
      <c r="G269" s="258"/>
      <c r="H269" s="299"/>
    </row>
    <row r="270" spans="1:8" s="252" customFormat="1" ht="15" x14ac:dyDescent="0.25">
      <c r="A270" s="3" t="s">
        <v>32</v>
      </c>
      <c r="B270" s="717">
        <v>0.39100000000000001</v>
      </c>
      <c r="C270" s="717">
        <v>0.39100000000000001</v>
      </c>
      <c r="D270" s="338">
        <v>0.39100000000000001</v>
      </c>
      <c r="E270" s="254" t="s">
        <v>1013</v>
      </c>
      <c r="F270" s="254" t="s">
        <v>1013</v>
      </c>
      <c r="G270" s="258"/>
      <c r="H270" s="299"/>
    </row>
    <row r="271" spans="1:8" s="252" customFormat="1" ht="15" x14ac:dyDescent="0.25">
      <c r="A271" s="4" t="s">
        <v>40</v>
      </c>
      <c r="B271" s="717">
        <v>9.7000000000000003E-2</v>
      </c>
      <c r="C271" s="717">
        <v>9.7000000000000003E-2</v>
      </c>
      <c r="D271" s="338">
        <v>9.7000000000000003E-2</v>
      </c>
      <c r="E271" s="254" t="s">
        <v>1013</v>
      </c>
      <c r="F271" s="254" t="s">
        <v>1013</v>
      </c>
      <c r="G271" s="258"/>
      <c r="H271" s="299"/>
    </row>
    <row r="272" spans="1:8" s="252" customFormat="1" ht="15" x14ac:dyDescent="0.25">
      <c r="A272" s="4" t="s">
        <v>540</v>
      </c>
      <c r="B272" s="717">
        <v>0.19600000000000001</v>
      </c>
      <c r="C272" s="717">
        <v>0.19600000000000001</v>
      </c>
      <c r="D272" s="338">
        <v>0.19600000000000001</v>
      </c>
      <c r="E272" s="254" t="s">
        <v>1013</v>
      </c>
      <c r="F272" s="254" t="s">
        <v>1013</v>
      </c>
      <c r="G272" s="258"/>
      <c r="H272" s="299"/>
    </row>
    <row r="273" spans="1:8" s="252" customFormat="1" ht="15" x14ac:dyDescent="0.25">
      <c r="A273" s="3" t="s">
        <v>409</v>
      </c>
      <c r="B273" s="717">
        <v>5.6000000000000001E-2</v>
      </c>
      <c r="C273" s="717">
        <v>5.6000000000000001E-2</v>
      </c>
      <c r="D273" s="338">
        <v>5.6000000000000001E-2</v>
      </c>
      <c r="E273" s="254" t="s">
        <v>1013</v>
      </c>
      <c r="F273" s="254" t="s">
        <v>1013</v>
      </c>
      <c r="G273" s="258"/>
      <c r="H273" s="299"/>
    </row>
    <row r="274" spans="1:8" s="252" customFormat="1" ht="15" x14ac:dyDescent="0.25">
      <c r="A274" s="3" t="s">
        <v>220</v>
      </c>
      <c r="B274" s="717">
        <v>0.17699999999999999</v>
      </c>
      <c r="C274" s="717">
        <v>0.17699999999999999</v>
      </c>
      <c r="D274" s="338">
        <v>0.17699999999999999</v>
      </c>
      <c r="E274" s="254" t="s">
        <v>1013</v>
      </c>
      <c r="F274" s="254" t="s">
        <v>1013</v>
      </c>
      <c r="G274" s="258"/>
      <c r="H274" s="299"/>
    </row>
    <row r="275" spans="1:8" s="252" customFormat="1" ht="15" x14ac:dyDescent="0.25">
      <c r="A275" s="3" t="s">
        <v>547</v>
      </c>
      <c r="B275" s="717">
        <v>0.46500000000000002</v>
      </c>
      <c r="C275" s="717">
        <v>0.46500000000000002</v>
      </c>
      <c r="D275" s="338">
        <v>0.46500000000000002</v>
      </c>
      <c r="E275" s="254" t="s">
        <v>1013</v>
      </c>
      <c r="F275" s="254" t="s">
        <v>1013</v>
      </c>
      <c r="G275" s="258"/>
      <c r="H275" s="299"/>
    </row>
    <row r="276" spans="1:8" s="252" customFormat="1" ht="15" x14ac:dyDescent="0.25">
      <c r="A276" s="3" t="s">
        <v>589</v>
      </c>
      <c r="B276" s="717">
        <v>7.4999999999999997E-2</v>
      </c>
      <c r="C276" s="717">
        <v>7.4999999999999997E-2</v>
      </c>
      <c r="D276" s="338">
        <v>7.4999999999999997E-2</v>
      </c>
      <c r="E276" s="254" t="s">
        <v>1013</v>
      </c>
      <c r="F276" s="254" t="s">
        <v>1013</v>
      </c>
      <c r="G276" s="258"/>
      <c r="H276" s="299"/>
    </row>
    <row r="277" spans="1:8" s="252" customFormat="1" ht="15" x14ac:dyDescent="0.25">
      <c r="A277" s="3" t="s">
        <v>457</v>
      </c>
      <c r="B277" s="717">
        <v>0.12</v>
      </c>
      <c r="C277" s="717">
        <v>0.12</v>
      </c>
      <c r="D277" s="338">
        <v>0.12</v>
      </c>
      <c r="E277" s="254" t="s">
        <v>1013</v>
      </c>
      <c r="F277" s="254" t="s">
        <v>1013</v>
      </c>
      <c r="G277" s="258"/>
      <c r="H277" s="299"/>
    </row>
    <row r="278" spans="1:8" s="252" customFormat="1" ht="15" x14ac:dyDescent="0.25">
      <c r="A278" s="3" t="s">
        <v>458</v>
      </c>
      <c r="B278" s="717">
        <v>0.13200000000000001</v>
      </c>
      <c r="C278" s="717">
        <v>0.13200000000000001</v>
      </c>
      <c r="D278" s="338">
        <v>0.13200000000000001</v>
      </c>
      <c r="E278" s="254" t="s">
        <v>1013</v>
      </c>
      <c r="F278" s="254" t="s">
        <v>1013</v>
      </c>
      <c r="G278" s="258"/>
      <c r="H278" s="299"/>
    </row>
    <row r="279" spans="1:8" s="252" customFormat="1" ht="15" x14ac:dyDescent="0.25">
      <c r="A279" s="4" t="s">
        <v>414</v>
      </c>
      <c r="B279" s="717">
        <v>0.32500000000000001</v>
      </c>
      <c r="C279" s="717">
        <v>0.32500000000000001</v>
      </c>
      <c r="D279" s="338">
        <v>0.32500000000000001</v>
      </c>
      <c r="E279" s="254" t="s">
        <v>1013</v>
      </c>
      <c r="F279" s="254" t="s">
        <v>1013</v>
      </c>
      <c r="G279" s="258"/>
      <c r="H279" s="299"/>
    </row>
    <row r="280" spans="1:8" s="252" customFormat="1" ht="15" x14ac:dyDescent="0.25">
      <c r="A280" s="4" t="s">
        <v>415</v>
      </c>
      <c r="B280" s="717">
        <v>0</v>
      </c>
      <c r="C280" s="717">
        <v>0</v>
      </c>
      <c r="D280" s="338">
        <v>0</v>
      </c>
      <c r="E280" s="254" t="s">
        <v>1013</v>
      </c>
      <c r="F280" s="254" t="s">
        <v>1013</v>
      </c>
      <c r="G280" s="258"/>
      <c r="H280" s="299"/>
    </row>
    <row r="281" spans="1:8" s="252" customFormat="1" ht="15" x14ac:dyDescent="0.25">
      <c r="A281" s="3" t="s">
        <v>541</v>
      </c>
      <c r="B281" s="717">
        <v>1.0999999999999999E-2</v>
      </c>
      <c r="C281" s="717">
        <v>1.0999999999999999E-2</v>
      </c>
      <c r="D281" s="338">
        <v>1.0999999999999999E-2</v>
      </c>
      <c r="E281" s="254" t="s">
        <v>1013</v>
      </c>
      <c r="F281" s="254" t="s">
        <v>1013</v>
      </c>
      <c r="G281" s="258"/>
      <c r="H281" s="299"/>
    </row>
    <row r="282" spans="1:8" s="252" customFormat="1" ht="15.75" thickBot="1" x14ac:dyDescent="0.3">
      <c r="A282" s="3" t="s">
        <v>427</v>
      </c>
      <c r="B282" s="721">
        <v>0.02</v>
      </c>
      <c r="C282" s="721">
        <v>0.02</v>
      </c>
      <c r="D282" s="341">
        <v>0.02</v>
      </c>
      <c r="E282" s="254" t="s">
        <v>1013</v>
      </c>
      <c r="F282" s="254" t="s">
        <v>1013</v>
      </c>
      <c r="G282" s="268"/>
      <c r="H282" s="300"/>
    </row>
    <row r="283" spans="1:8" s="252" customFormat="1" ht="15.75" thickBot="1" x14ac:dyDescent="0.3">
      <c r="A283" s="227" t="s">
        <v>518</v>
      </c>
      <c r="B283" s="646"/>
      <c r="C283" s="647"/>
      <c r="D283" s="648"/>
      <c r="E283" s="648"/>
      <c r="F283" s="648"/>
      <c r="G283" s="648"/>
      <c r="H283" s="649"/>
    </row>
    <row r="284" spans="1:8" s="252" customFormat="1" ht="15.75" thickBot="1" x14ac:dyDescent="0.3">
      <c r="A284" s="128" t="s">
        <v>398</v>
      </c>
      <c r="B284" s="355">
        <v>0.26559421141940726</v>
      </c>
      <c r="C284" s="347">
        <f>AVERAGE(D284:F284)</f>
        <v>0.26692378532867578</v>
      </c>
      <c r="D284" s="275">
        <v>0.26600000000000001</v>
      </c>
      <c r="E284" s="275">
        <v>0.255</v>
      </c>
      <c r="F284" s="275">
        <v>0.27977135598602731</v>
      </c>
      <c r="G284" s="275"/>
      <c r="H284" s="356"/>
    </row>
    <row r="285" spans="1:8" s="252" customFormat="1" ht="15" x14ac:dyDescent="0.25">
      <c r="A285" s="175" t="s">
        <v>400</v>
      </c>
      <c r="B285" s="716">
        <v>0.59185918591859188</v>
      </c>
      <c r="C285" s="720">
        <f>AVERAGE(D285:F285)</f>
        <v>0.60068115942028977</v>
      </c>
      <c r="D285" s="321">
        <v>0.59399999999999997</v>
      </c>
      <c r="E285" s="256">
        <v>0.54500000000000004</v>
      </c>
      <c r="F285" s="256">
        <v>0.66304347826086951</v>
      </c>
      <c r="G285" s="256"/>
      <c r="H285" s="297"/>
    </row>
    <row r="286" spans="1:8" s="252" customFormat="1" ht="15" x14ac:dyDescent="0.25">
      <c r="A286" s="3" t="s">
        <v>401</v>
      </c>
      <c r="B286" s="716">
        <v>0.40040483346623323</v>
      </c>
      <c r="C286" s="720">
        <f t="shared" ref="C286:C309" si="9">AVERAGE(D286:F286)</f>
        <v>0.41193734335839594</v>
      </c>
      <c r="D286" s="338">
        <v>0.39800000000000002</v>
      </c>
      <c r="E286" s="257">
        <v>0.41299999999999998</v>
      </c>
      <c r="F286" s="257">
        <v>0.42481203007518797</v>
      </c>
      <c r="G286" s="257"/>
      <c r="H286" s="299"/>
    </row>
    <row r="287" spans="1:8" s="252" customFormat="1" ht="15" x14ac:dyDescent="0.25">
      <c r="A287" s="3" t="s">
        <v>402</v>
      </c>
      <c r="B287" s="716">
        <v>0.2733788619305289</v>
      </c>
      <c r="C287" s="720">
        <f t="shared" si="9"/>
        <v>0.26720037007665876</v>
      </c>
      <c r="D287" s="338">
        <v>0.27600000000000002</v>
      </c>
      <c r="E287" s="257">
        <v>0.253</v>
      </c>
      <c r="F287" s="257">
        <v>0.27260111022997618</v>
      </c>
      <c r="G287" s="257"/>
      <c r="H287" s="299"/>
    </row>
    <row r="288" spans="1:8" s="252" customFormat="1" ht="15" x14ac:dyDescent="0.25">
      <c r="A288" s="3" t="s">
        <v>403</v>
      </c>
      <c r="B288" s="716">
        <v>8.4454150797666924E-2</v>
      </c>
      <c r="C288" s="720">
        <f t="shared" si="9"/>
        <v>8.2037732568248992E-2</v>
      </c>
      <c r="D288" s="338">
        <v>8.5999999999999993E-2</v>
      </c>
      <c r="E288" s="257">
        <v>6.0999999999999999E-2</v>
      </c>
      <c r="F288" s="688">
        <v>9.9113197704746997E-2</v>
      </c>
      <c r="G288" s="257"/>
      <c r="H288" s="299"/>
    </row>
    <row r="289" spans="1:8" s="252" customFormat="1" ht="15" x14ac:dyDescent="0.25">
      <c r="A289" s="3" t="s">
        <v>6</v>
      </c>
      <c r="B289" s="716">
        <v>0.52961869047223975</v>
      </c>
      <c r="C289" s="720">
        <f t="shared" si="9"/>
        <v>0.55840893470790387</v>
      </c>
      <c r="D289" s="338">
        <v>0.52600000000000002</v>
      </c>
      <c r="E289" s="257">
        <v>0.55000000000000004</v>
      </c>
      <c r="F289" s="257">
        <v>0.59922680412371132</v>
      </c>
      <c r="G289" s="257"/>
      <c r="H289" s="299"/>
    </row>
    <row r="290" spans="1:8" s="252" customFormat="1" ht="15" x14ac:dyDescent="0.25">
      <c r="A290" s="3" t="s">
        <v>404</v>
      </c>
      <c r="B290" s="716">
        <v>0.30046536131354817</v>
      </c>
      <c r="C290" s="720">
        <f t="shared" si="9"/>
        <v>0.2518230184581976</v>
      </c>
      <c r="D290" s="338">
        <v>0.311</v>
      </c>
      <c r="E290" s="257">
        <v>0.23599999999999999</v>
      </c>
      <c r="F290" s="257">
        <v>0.20846905537459284</v>
      </c>
      <c r="G290" s="257"/>
      <c r="H290" s="299"/>
    </row>
    <row r="291" spans="1:8" s="252" customFormat="1" ht="15" x14ac:dyDescent="0.25">
      <c r="A291" s="3" t="s">
        <v>587</v>
      </c>
      <c r="B291" s="716">
        <v>0.32363389893890526</v>
      </c>
      <c r="C291" s="720">
        <f t="shared" si="9"/>
        <v>0.31038205339939445</v>
      </c>
      <c r="D291" s="338">
        <v>0.32600000000000001</v>
      </c>
      <c r="E291" s="257">
        <v>0.312</v>
      </c>
      <c r="F291" s="257">
        <v>0.29314616019818329</v>
      </c>
      <c r="G291" s="257"/>
      <c r="H291" s="299"/>
    </row>
    <row r="292" spans="1:8" s="252" customFormat="1" ht="15" x14ac:dyDescent="0.25">
      <c r="A292" s="3" t="s">
        <v>406</v>
      </c>
      <c r="B292" s="716">
        <v>0.39918864097363083</v>
      </c>
      <c r="C292" s="720">
        <f t="shared" si="9"/>
        <v>0.40927272727272729</v>
      </c>
      <c r="D292" s="338">
        <v>0.40100000000000002</v>
      </c>
      <c r="E292" s="257">
        <v>0.37</v>
      </c>
      <c r="F292" s="257">
        <v>0.45681818181818185</v>
      </c>
      <c r="G292" s="257"/>
      <c r="H292" s="299"/>
    </row>
    <row r="293" spans="1:8" s="252" customFormat="1" ht="15" x14ac:dyDescent="0.25">
      <c r="A293" s="3" t="s">
        <v>407</v>
      </c>
      <c r="B293" s="716">
        <v>0.23623826631127592</v>
      </c>
      <c r="C293" s="720">
        <f t="shared" si="9"/>
        <v>0.23873567977915802</v>
      </c>
      <c r="D293" s="338">
        <v>0.24</v>
      </c>
      <c r="E293" s="257">
        <v>0.17599999999999999</v>
      </c>
      <c r="F293" s="257">
        <v>0.30020703933747411</v>
      </c>
      <c r="G293" s="257"/>
      <c r="H293" s="299"/>
    </row>
    <row r="294" spans="1:8" s="252" customFormat="1" ht="15" x14ac:dyDescent="0.25">
      <c r="A294" s="3" t="s">
        <v>634</v>
      </c>
      <c r="B294" s="716">
        <v>0.27062034406389118</v>
      </c>
      <c r="C294" s="720">
        <f t="shared" si="9"/>
        <v>0.24312706637058967</v>
      </c>
      <c r="D294" s="338">
        <v>0.27900000000000003</v>
      </c>
      <c r="E294" s="257">
        <v>0.215</v>
      </c>
      <c r="F294" s="257">
        <v>0.23538119911176905</v>
      </c>
      <c r="G294" s="257"/>
      <c r="H294" s="299"/>
    </row>
    <row r="295" spans="1:8" s="252" customFormat="1" ht="15" x14ac:dyDescent="0.25">
      <c r="A295" s="4" t="s">
        <v>1063</v>
      </c>
      <c r="B295" s="716">
        <v>1.3597113030029643E-2</v>
      </c>
      <c r="C295" s="720">
        <f t="shared" si="9"/>
        <v>2.0993265993265991E-2</v>
      </c>
      <c r="D295" s="338">
        <v>1.4E-2</v>
      </c>
      <c r="E295" s="257">
        <v>1E-3</v>
      </c>
      <c r="F295" s="688">
        <v>4.7979797979797977E-2</v>
      </c>
      <c r="G295" s="257"/>
      <c r="H295" s="299"/>
    </row>
    <row r="296" spans="1:8" s="252" customFormat="1" ht="15" x14ac:dyDescent="0.25">
      <c r="A296" s="3" t="s">
        <v>29</v>
      </c>
      <c r="B296" s="716">
        <v>0.32363566487317447</v>
      </c>
      <c r="C296" s="720">
        <f t="shared" si="9"/>
        <v>0.3453439372982941</v>
      </c>
      <c r="D296" s="338">
        <v>0.32200000000000001</v>
      </c>
      <c r="E296" s="257">
        <v>0.315</v>
      </c>
      <c r="F296" s="257">
        <v>0.39903181189488246</v>
      </c>
      <c r="G296" s="257"/>
      <c r="H296" s="299"/>
    </row>
    <row r="297" spans="1:8" s="252" customFormat="1" ht="15" x14ac:dyDescent="0.25">
      <c r="A297" s="4" t="s">
        <v>40</v>
      </c>
      <c r="B297" s="716">
        <v>0.37512437810945276</v>
      </c>
      <c r="C297" s="720">
        <f t="shared" si="9"/>
        <v>0.41140650406504059</v>
      </c>
      <c r="D297" s="338">
        <v>0.36699999999999999</v>
      </c>
      <c r="E297" s="257">
        <v>0.41599999999999998</v>
      </c>
      <c r="F297" s="257">
        <v>0.45121951219512196</v>
      </c>
      <c r="G297" s="257"/>
      <c r="H297" s="299"/>
    </row>
    <row r="298" spans="1:8" s="252" customFormat="1" ht="15" x14ac:dyDescent="0.25">
      <c r="A298" s="4" t="s">
        <v>540</v>
      </c>
      <c r="B298" s="716">
        <v>0.30114722753346079</v>
      </c>
      <c r="C298" s="720">
        <f t="shared" si="9"/>
        <v>0.32413725490196077</v>
      </c>
      <c r="D298" s="338">
        <v>0.29599999999999999</v>
      </c>
      <c r="E298" s="257">
        <v>0.34699999999999998</v>
      </c>
      <c r="F298" s="257">
        <v>0.32941176470588235</v>
      </c>
      <c r="G298" s="257"/>
      <c r="H298" s="299"/>
    </row>
    <row r="299" spans="1:8" s="252" customFormat="1" ht="15" x14ac:dyDescent="0.25">
      <c r="A299" s="3" t="s">
        <v>32</v>
      </c>
      <c r="B299" s="716">
        <v>6.1637102899781061E-2</v>
      </c>
      <c r="C299" s="720">
        <f t="shared" si="9"/>
        <v>6.6931330472103021E-2</v>
      </c>
      <c r="D299" s="338">
        <v>0.06</v>
      </c>
      <c r="E299" s="257">
        <v>8.5000000000000006E-2</v>
      </c>
      <c r="F299" s="745">
        <v>5.5793991416309016E-2</v>
      </c>
      <c r="G299" s="257"/>
      <c r="H299" s="299"/>
    </row>
    <row r="300" spans="1:8" s="252" customFormat="1" ht="15" x14ac:dyDescent="0.25">
      <c r="A300" s="3" t="s">
        <v>409</v>
      </c>
      <c r="B300" s="716">
        <v>8.0778755016651008E-2</v>
      </c>
      <c r="C300" s="720">
        <f t="shared" si="9"/>
        <v>6.8131760078662743E-2</v>
      </c>
      <c r="D300" s="338">
        <v>8.5000000000000006E-2</v>
      </c>
      <c r="E300" s="688">
        <v>2.5000000000000001E-2</v>
      </c>
      <c r="F300" s="257">
        <v>9.4395280235988199E-2</v>
      </c>
      <c r="G300" s="257"/>
      <c r="H300" s="299"/>
    </row>
    <row r="301" spans="1:8" s="252" customFormat="1" ht="15" x14ac:dyDescent="0.25">
      <c r="A301" s="3" t="s">
        <v>220</v>
      </c>
      <c r="B301" s="716">
        <v>0.2932030675491123</v>
      </c>
      <c r="C301" s="720">
        <f t="shared" si="9"/>
        <v>0.26439819004524889</v>
      </c>
      <c r="D301" s="338">
        <v>0.29699999999999999</v>
      </c>
      <c r="E301" s="257">
        <v>0.27900000000000003</v>
      </c>
      <c r="F301" s="257">
        <v>0.21719457013574661</v>
      </c>
      <c r="G301" s="257"/>
      <c r="H301" s="299"/>
    </row>
    <row r="302" spans="1:8" s="252" customFormat="1" ht="15" x14ac:dyDescent="0.25">
      <c r="A302" s="3" t="s">
        <v>547</v>
      </c>
      <c r="B302" s="716">
        <v>0.30184726718720245</v>
      </c>
      <c r="C302" s="720">
        <f t="shared" si="9"/>
        <v>0.31325252525252528</v>
      </c>
      <c r="D302" s="338">
        <v>0.3</v>
      </c>
      <c r="E302" s="257">
        <v>0.314</v>
      </c>
      <c r="F302" s="257">
        <v>0.32575757575757575</v>
      </c>
      <c r="G302" s="257"/>
      <c r="H302" s="299"/>
    </row>
    <row r="303" spans="1:8" s="252" customFormat="1" ht="15" x14ac:dyDescent="0.25">
      <c r="A303" s="3" t="s">
        <v>589</v>
      </c>
      <c r="B303" s="716">
        <v>4.4859813084112146E-2</v>
      </c>
      <c r="C303" s="720">
        <f t="shared" si="9"/>
        <v>3.2472491909385115E-2</v>
      </c>
      <c r="D303" s="338">
        <v>4.7E-2</v>
      </c>
      <c r="E303" s="257">
        <v>3.1E-2</v>
      </c>
      <c r="F303" s="257">
        <v>1.9417475728155338E-2</v>
      </c>
      <c r="G303" s="257"/>
      <c r="H303" s="299"/>
    </row>
    <row r="304" spans="1:8" s="252" customFormat="1" ht="15" x14ac:dyDescent="0.25">
      <c r="A304" s="3" t="s">
        <v>457</v>
      </c>
      <c r="B304" s="716">
        <v>0.11773902585688514</v>
      </c>
      <c r="C304" s="720">
        <f t="shared" si="9"/>
        <v>0.10468027210884352</v>
      </c>
      <c r="D304" s="338">
        <v>0.121</v>
      </c>
      <c r="E304" s="257">
        <v>9.0999999999999998E-2</v>
      </c>
      <c r="F304" s="257">
        <v>0.10204081632653061</v>
      </c>
      <c r="G304" s="257"/>
      <c r="H304" s="299"/>
    </row>
    <row r="305" spans="1:8" s="252" customFormat="1" ht="15" x14ac:dyDescent="0.25">
      <c r="A305" s="3" t="s">
        <v>458</v>
      </c>
      <c r="B305" s="716">
        <v>0.29268741941425674</v>
      </c>
      <c r="C305" s="720">
        <f t="shared" si="9"/>
        <v>0.28521914648212227</v>
      </c>
      <c r="D305" s="338">
        <v>0.29599999999999999</v>
      </c>
      <c r="E305" s="257">
        <v>0.26900000000000002</v>
      </c>
      <c r="F305" s="257">
        <v>0.29065743944636679</v>
      </c>
      <c r="G305" s="257"/>
      <c r="H305" s="299"/>
    </row>
    <row r="306" spans="1:8" s="252" customFormat="1" ht="15" x14ac:dyDescent="0.25">
      <c r="A306" s="4" t="s">
        <v>414</v>
      </c>
      <c r="B306" s="716">
        <v>1.8441014909756734E-2</v>
      </c>
      <c r="C306" s="720">
        <f t="shared" si="9"/>
        <v>1.5920948616600789E-2</v>
      </c>
      <c r="D306" s="338">
        <v>1.9E-2</v>
      </c>
      <c r="E306" s="257">
        <v>8.9999999999999993E-3</v>
      </c>
      <c r="F306" s="745">
        <v>1.9762845849802372E-2</v>
      </c>
      <c r="G306" s="257"/>
      <c r="H306" s="299"/>
    </row>
    <row r="307" spans="1:8" s="252" customFormat="1" ht="15" x14ac:dyDescent="0.25">
      <c r="A307" s="4" t="s">
        <v>415</v>
      </c>
      <c r="B307" s="716">
        <v>3.1601817104483508E-4</v>
      </c>
      <c r="C307" s="720">
        <f t="shared" si="9"/>
        <v>3.6231884057971015E-4</v>
      </c>
      <c r="D307" s="338">
        <v>0</v>
      </c>
      <c r="E307" s="257">
        <v>0</v>
      </c>
      <c r="F307" s="257">
        <v>1.0869565217391304E-3</v>
      </c>
      <c r="G307" s="257"/>
      <c r="H307" s="299"/>
    </row>
    <row r="308" spans="1:8" s="252" customFormat="1" ht="15" x14ac:dyDescent="0.25">
      <c r="A308" s="3" t="s">
        <v>541</v>
      </c>
      <c r="B308" s="716">
        <v>0.12630589675219653</v>
      </c>
      <c r="C308" s="720">
        <f t="shared" si="9"/>
        <v>0.1129761739532732</v>
      </c>
      <c r="D308" s="338">
        <v>0.13</v>
      </c>
      <c r="E308" s="257">
        <v>0.126</v>
      </c>
      <c r="F308" s="688">
        <v>8.2928521859819568E-2</v>
      </c>
      <c r="G308" s="257"/>
      <c r="H308" s="299"/>
    </row>
    <row r="309" spans="1:8" s="252" customFormat="1" ht="15.75" thickBot="1" x14ac:dyDescent="0.3">
      <c r="A309" s="3" t="s">
        <v>427</v>
      </c>
      <c r="B309" s="716">
        <v>1.5296288420778258E-3</v>
      </c>
      <c r="C309" s="720">
        <f t="shared" si="9"/>
        <v>5.2996313849394414E-3</v>
      </c>
      <c r="D309" s="698">
        <v>1E-3</v>
      </c>
      <c r="E309" s="276">
        <v>7.0000000000000001E-3</v>
      </c>
      <c r="F309" s="276">
        <v>7.8988941548183249E-3</v>
      </c>
      <c r="G309" s="276"/>
      <c r="H309" s="300"/>
    </row>
    <row r="310" spans="1:8" s="252" customFormat="1" ht="15.75" thickBot="1" x14ac:dyDescent="0.3">
      <c r="A310" s="227" t="s">
        <v>517</v>
      </c>
      <c r="B310" s="646"/>
      <c r="C310" s="647"/>
      <c r="D310" s="648"/>
      <c r="E310" s="648"/>
      <c r="F310" s="648"/>
      <c r="G310" s="648"/>
      <c r="H310" s="649"/>
    </row>
    <row r="311" spans="1:8" s="252" customFormat="1" ht="15.75" thickBot="1" x14ac:dyDescent="0.3">
      <c r="A311" s="128" t="s">
        <v>398</v>
      </c>
      <c r="B311" s="355">
        <v>0.1286975402607306</v>
      </c>
      <c r="C311" s="347">
        <f>AVERAGE(D311:F311)</f>
        <v>0.15366666666666667</v>
      </c>
      <c r="D311" s="275">
        <v>0.124</v>
      </c>
      <c r="E311" s="275">
        <v>0.156</v>
      </c>
      <c r="F311" s="275">
        <v>0.18099999999999999</v>
      </c>
      <c r="G311" s="275"/>
      <c r="H311" s="356"/>
    </row>
    <row r="312" spans="1:8" s="252" customFormat="1" ht="15" x14ac:dyDescent="0.25">
      <c r="A312" s="175" t="s">
        <v>29</v>
      </c>
      <c r="B312" s="716">
        <v>0.4123750960799385</v>
      </c>
      <c r="C312" s="720">
        <f>AVERAGE(D312:F312)</f>
        <v>0.54966666666666664</v>
      </c>
      <c r="D312" s="696">
        <v>0.38300000000000001</v>
      </c>
      <c r="E312" s="256">
        <v>0.63500000000000001</v>
      </c>
      <c r="F312" s="256">
        <v>0.63100000000000001</v>
      </c>
      <c r="G312" s="256"/>
      <c r="H312" s="297"/>
    </row>
    <row r="313" spans="1:8" s="252" customFormat="1" ht="15.75" thickBot="1" x14ac:dyDescent="0.3">
      <c r="A313" s="3" t="s">
        <v>32</v>
      </c>
      <c r="B313" s="716">
        <v>0.48047450962870292</v>
      </c>
      <c r="C313" s="720">
        <f>AVERAGE(D313:F313)</f>
        <v>0.52966666666666662</v>
      </c>
      <c r="D313" s="338">
        <v>0.47399999999999998</v>
      </c>
      <c r="E313" s="257">
        <v>0.52800000000000002</v>
      </c>
      <c r="F313" s="257">
        <v>0.58699999999999997</v>
      </c>
      <c r="G313" s="257"/>
      <c r="H313" s="300"/>
    </row>
    <row r="314" spans="1:8" s="252" customFormat="1" ht="15.75" thickBot="1" x14ac:dyDescent="0.3">
      <c r="A314" s="227" t="s">
        <v>522</v>
      </c>
      <c r="B314" s="646"/>
      <c r="C314" s="647"/>
      <c r="D314" s="648"/>
      <c r="E314" s="648"/>
      <c r="F314" s="648"/>
      <c r="G314" s="648"/>
      <c r="H314" s="649"/>
    </row>
    <row r="315" spans="1:8" s="252" customFormat="1" ht="15.75" thickBot="1" x14ac:dyDescent="0.3">
      <c r="A315" s="128" t="s">
        <v>398</v>
      </c>
      <c r="B315" s="355">
        <v>1.2738975763314821E-2</v>
      </c>
      <c r="C315" s="347">
        <f>AVERAGE(D315,F315)</f>
        <v>9.4999999999999998E-3</v>
      </c>
      <c r="D315" s="275">
        <v>1.2999999999999999E-2</v>
      </c>
      <c r="E315" s="275" t="s">
        <v>1013</v>
      </c>
      <c r="F315" s="275">
        <v>6.0000000000000001E-3</v>
      </c>
      <c r="G315" s="275"/>
      <c r="H315" s="356"/>
    </row>
    <row r="316" spans="1:8" s="252" customFormat="1" ht="15" x14ac:dyDescent="0.25">
      <c r="A316" s="175" t="s">
        <v>29</v>
      </c>
      <c r="B316" s="716">
        <v>1.118001940682614E-3</v>
      </c>
      <c r="C316" s="720">
        <f>AVERAGE(D316,F316)</f>
        <v>1E-3</v>
      </c>
      <c r="D316" s="321">
        <v>1E-3</v>
      </c>
      <c r="E316" s="254" t="s">
        <v>1013</v>
      </c>
      <c r="F316" s="256">
        <v>1E-3</v>
      </c>
      <c r="G316" s="254"/>
      <c r="H316" s="297"/>
    </row>
    <row r="317" spans="1:8" s="252" customFormat="1" ht="15.75" thickBot="1" x14ac:dyDescent="0.3">
      <c r="A317" s="3" t="s">
        <v>32</v>
      </c>
      <c r="B317" s="716">
        <v>2.6480049935180296E-2</v>
      </c>
      <c r="C317" s="720">
        <f>AVERAGE(D317,F317)</f>
        <v>3.3500000000000002E-2</v>
      </c>
      <c r="D317" s="338">
        <v>2.5999999999999999E-2</v>
      </c>
      <c r="E317" s="258" t="s">
        <v>1013</v>
      </c>
      <c r="F317" s="257">
        <v>4.1000000000000002E-2</v>
      </c>
      <c r="G317" s="258"/>
      <c r="H317" s="300"/>
    </row>
    <row r="318" spans="1:8" s="252" customFormat="1" ht="15.75" thickBot="1" x14ac:dyDescent="0.3">
      <c r="A318" s="227" t="s">
        <v>523</v>
      </c>
      <c r="B318" s="646"/>
      <c r="C318" s="651"/>
      <c r="D318" s="648"/>
      <c r="E318" s="648"/>
      <c r="F318" s="648"/>
      <c r="G318" s="648"/>
      <c r="H318" s="649"/>
    </row>
    <row r="319" spans="1:8" s="252" customFormat="1" ht="15.75" thickBot="1" x14ac:dyDescent="0.3">
      <c r="A319" s="128" t="s">
        <v>398</v>
      </c>
      <c r="B319" s="355">
        <v>8.3894249225808099E-2</v>
      </c>
      <c r="C319" s="347">
        <f>AVERAGE(D319,F319)</f>
        <v>8.1500000000000003E-2</v>
      </c>
      <c r="D319" s="275">
        <v>8.4000000000000005E-2</v>
      </c>
      <c r="E319" s="275" t="s">
        <v>1013</v>
      </c>
      <c r="F319" s="275">
        <v>7.9000000000000001E-2</v>
      </c>
      <c r="G319" s="275"/>
      <c r="H319" s="356"/>
    </row>
    <row r="320" spans="1:8" s="252" customFormat="1" ht="15.75" thickBot="1" x14ac:dyDescent="0.3">
      <c r="A320" s="3" t="s">
        <v>32</v>
      </c>
      <c r="B320" s="716">
        <v>0.25505353627502758</v>
      </c>
      <c r="C320" s="720">
        <f>AVERAGE(D320,F320)</f>
        <v>0.22450000000000001</v>
      </c>
      <c r="D320" s="321">
        <v>0.25700000000000001</v>
      </c>
      <c r="E320" s="254" t="s">
        <v>1013</v>
      </c>
      <c r="F320" s="256">
        <v>0.192</v>
      </c>
      <c r="G320" s="254"/>
      <c r="H320" s="300"/>
    </row>
    <row r="321" spans="1:8" s="252" customFormat="1" ht="15.75" thickBot="1" x14ac:dyDescent="0.3">
      <c r="A321" s="227" t="s">
        <v>524</v>
      </c>
      <c r="B321" s="646"/>
      <c r="C321" s="647"/>
      <c r="D321" s="648"/>
      <c r="E321" s="648"/>
      <c r="F321" s="648"/>
      <c r="G321" s="648"/>
      <c r="H321" s="649"/>
    </row>
    <row r="322" spans="1:8" s="252" customFormat="1" ht="15.75" thickBot="1" x14ac:dyDescent="0.3">
      <c r="A322" s="128" t="s">
        <v>398</v>
      </c>
      <c r="B322" s="355">
        <v>9.296701046758632E-2</v>
      </c>
      <c r="C322" s="347">
        <f>AVERAGE(D322,F322)</f>
        <v>8.6999999999999994E-2</v>
      </c>
      <c r="D322" s="275">
        <v>9.2999999999999999E-2</v>
      </c>
      <c r="E322" s="275" t="s">
        <v>1013</v>
      </c>
      <c r="F322" s="275">
        <v>8.1000000000000003E-2</v>
      </c>
      <c r="G322" s="275"/>
      <c r="H322" s="356"/>
    </row>
    <row r="323" spans="1:8" s="252" customFormat="1" ht="15.75" thickBot="1" x14ac:dyDescent="0.3">
      <c r="A323" s="227" t="s">
        <v>525</v>
      </c>
      <c r="B323" s="652"/>
      <c r="C323" s="653"/>
      <c r="D323" s="654"/>
      <c r="E323" s="654"/>
      <c r="F323" s="654"/>
      <c r="G323" s="654"/>
      <c r="H323" s="655"/>
    </row>
    <row r="324" spans="1:8" s="252" customFormat="1" ht="15" x14ac:dyDescent="0.25">
      <c r="A324" s="3" t="s">
        <v>484</v>
      </c>
      <c r="B324" s="716">
        <v>0.95132013201320131</v>
      </c>
      <c r="C324" s="717">
        <f>AVERAGE(D324:F324)</f>
        <v>0.95000000000000007</v>
      </c>
      <c r="D324" s="338">
        <v>0.95299999999999996</v>
      </c>
      <c r="E324" s="257">
        <v>0.93</v>
      </c>
      <c r="F324" s="257">
        <v>0.96699999999999997</v>
      </c>
      <c r="G324" s="257"/>
      <c r="H324" s="299"/>
    </row>
    <row r="325" spans="1:8" s="252" customFormat="1" ht="15" x14ac:dyDescent="0.25">
      <c r="A325" s="3" t="s">
        <v>480</v>
      </c>
      <c r="B325" s="716">
        <v>0.22398817224172982</v>
      </c>
      <c r="C325" s="717">
        <f t="shared" ref="C325:C328" si="10">AVERAGE(D325:F325)</f>
        <v>0.29666666666666669</v>
      </c>
      <c r="D325" s="338">
        <v>0.21299999999999999</v>
      </c>
      <c r="E325" s="257">
        <v>0.29599999999999999</v>
      </c>
      <c r="F325" s="257">
        <v>0.38100000000000001</v>
      </c>
      <c r="G325" s="257"/>
      <c r="H325" s="299"/>
    </row>
    <row r="326" spans="1:8" s="252" customFormat="1" ht="15" x14ac:dyDescent="0.25">
      <c r="A326" s="3" t="s">
        <v>481</v>
      </c>
      <c r="B326" s="716">
        <v>3.9130181987324847E-2</v>
      </c>
      <c r="C326" s="717">
        <f t="shared" si="10"/>
        <v>5.2999999999999992E-2</v>
      </c>
      <c r="D326" s="338">
        <v>3.6999999999999998E-2</v>
      </c>
      <c r="E326" s="257">
        <v>4.7E-2</v>
      </c>
      <c r="F326" s="257">
        <v>7.4999999999999997E-2</v>
      </c>
      <c r="G326" s="257"/>
      <c r="H326" s="299"/>
    </row>
    <row r="327" spans="1:8" s="252" customFormat="1" ht="15" x14ac:dyDescent="0.25">
      <c r="A327" s="3" t="s">
        <v>482</v>
      </c>
      <c r="B327" s="716">
        <v>0.27483955590949549</v>
      </c>
      <c r="C327" s="717">
        <f t="shared" si="10"/>
        <v>0.42533333333333334</v>
      </c>
      <c r="D327" s="689">
        <v>0.24299999999999999</v>
      </c>
      <c r="E327" s="257">
        <v>0.498</v>
      </c>
      <c r="F327" s="257">
        <v>0.53500000000000003</v>
      </c>
      <c r="G327" s="257"/>
      <c r="H327" s="299"/>
    </row>
    <row r="328" spans="1:8" s="252" customFormat="1" ht="15.75" thickBot="1" x14ac:dyDescent="0.3">
      <c r="A328" s="3" t="s">
        <v>483</v>
      </c>
      <c r="B328" s="716">
        <v>0.82225704261334609</v>
      </c>
      <c r="C328" s="717">
        <f t="shared" si="10"/>
        <v>0.73</v>
      </c>
      <c r="D328" s="338">
        <v>0.84</v>
      </c>
      <c r="E328" s="688">
        <v>0.62</v>
      </c>
      <c r="F328" s="257"/>
      <c r="G328" s="257"/>
      <c r="H328" s="300"/>
    </row>
    <row r="329" spans="1:8" s="252" customFormat="1" ht="15.75" thickBot="1" x14ac:dyDescent="0.3">
      <c r="A329" s="227" t="s">
        <v>470</v>
      </c>
      <c r="B329" s="646"/>
      <c r="C329" s="647"/>
      <c r="D329" s="648"/>
      <c r="E329" s="648"/>
      <c r="F329" s="648"/>
      <c r="G329" s="648"/>
      <c r="H329" s="649"/>
    </row>
    <row r="330" spans="1:8" s="252" customFormat="1" ht="30" customHeight="1" thickBot="1" x14ac:dyDescent="0.3">
      <c r="A330" s="227" t="s">
        <v>507</v>
      </c>
      <c r="B330" s="652"/>
      <c r="C330" s="653"/>
      <c r="D330" s="654"/>
      <c r="E330" s="654"/>
      <c r="F330" s="654"/>
      <c r="G330" s="654"/>
      <c r="H330" s="655"/>
    </row>
    <row r="331" spans="1:8" s="252" customFormat="1" ht="15" x14ac:dyDescent="0.25">
      <c r="A331" s="3" t="s">
        <v>471</v>
      </c>
      <c r="B331" s="716">
        <v>0.99983354833340266</v>
      </c>
      <c r="C331" s="717">
        <f t="shared" ref="C331:C332" si="11">AVERAGE(D331:F331)</f>
        <v>1</v>
      </c>
      <c r="D331" s="338">
        <v>1</v>
      </c>
      <c r="E331" s="257">
        <v>1</v>
      </c>
      <c r="F331" s="257">
        <v>1</v>
      </c>
      <c r="G331" s="257"/>
      <c r="H331" s="299"/>
    </row>
    <row r="332" spans="1:8" s="252" customFormat="1" ht="15" x14ac:dyDescent="0.25">
      <c r="A332" s="3" t="s">
        <v>472</v>
      </c>
      <c r="B332" s="716">
        <v>0.9984484326792179</v>
      </c>
      <c r="C332" s="717">
        <f t="shared" si="11"/>
        <v>0.99933333333333341</v>
      </c>
      <c r="D332" s="689">
        <v>0.998</v>
      </c>
      <c r="E332" s="257">
        <v>1</v>
      </c>
      <c r="F332" s="257">
        <v>1</v>
      </c>
      <c r="G332" s="257"/>
      <c r="H332" s="299"/>
    </row>
    <row r="333" spans="1:8" s="252" customFormat="1" ht="15.75" thickBot="1" x14ac:dyDescent="0.3">
      <c r="A333" s="3" t="s">
        <v>473</v>
      </c>
      <c r="B333" s="716">
        <v>0.99764825648823485</v>
      </c>
      <c r="C333" s="717">
        <f>AVERAGE(D333,F333)</f>
        <v>0.96550000000000002</v>
      </c>
      <c r="D333" s="338">
        <v>1</v>
      </c>
      <c r="E333" s="257" t="s">
        <v>1013</v>
      </c>
      <c r="F333" s="688">
        <v>0.93100000000000005</v>
      </c>
      <c r="G333" s="257"/>
      <c r="H333" s="299"/>
    </row>
    <row r="334" spans="1:8" s="252" customFormat="1" ht="30" customHeight="1" thickBot="1" x14ac:dyDescent="0.3">
      <c r="A334" s="227" t="s">
        <v>516</v>
      </c>
      <c r="B334" s="652"/>
      <c r="C334" s="656"/>
      <c r="D334" s="657"/>
      <c r="E334" s="654"/>
      <c r="F334" s="657"/>
      <c r="G334" s="654"/>
      <c r="H334" s="655"/>
    </row>
    <row r="335" spans="1:8" s="252" customFormat="1" ht="15" x14ac:dyDescent="0.25">
      <c r="A335" s="3" t="s">
        <v>474</v>
      </c>
      <c r="B335" s="716">
        <v>0.99983645432987167</v>
      </c>
      <c r="C335" s="722">
        <v>1</v>
      </c>
      <c r="D335" s="338">
        <v>1</v>
      </c>
      <c r="E335" s="257" t="s">
        <v>1013</v>
      </c>
      <c r="F335" s="257" t="s">
        <v>1013</v>
      </c>
      <c r="G335" s="257"/>
      <c r="H335" s="299"/>
    </row>
    <row r="336" spans="1:8" s="252" customFormat="1" ht="15" x14ac:dyDescent="0.25">
      <c r="A336" s="3" t="s">
        <v>475</v>
      </c>
      <c r="B336" s="716">
        <v>0.99990187259792296</v>
      </c>
      <c r="C336" s="722">
        <v>1</v>
      </c>
      <c r="D336" s="338">
        <v>1</v>
      </c>
      <c r="E336" s="257" t="s">
        <v>1013</v>
      </c>
      <c r="F336" s="257" t="s">
        <v>1013</v>
      </c>
      <c r="G336" s="257"/>
      <c r="H336" s="299"/>
    </row>
    <row r="337" spans="1:8" s="252" customFormat="1" ht="15.75" thickBot="1" x14ac:dyDescent="0.3">
      <c r="A337" s="3" t="s">
        <v>476</v>
      </c>
      <c r="B337" s="716">
        <v>0.94096001308365362</v>
      </c>
      <c r="C337" s="722">
        <v>0.94099999999999995</v>
      </c>
      <c r="D337" s="338">
        <v>0.94099999999999995</v>
      </c>
      <c r="E337" s="257" t="s">
        <v>1013</v>
      </c>
      <c r="F337" s="257" t="s">
        <v>1013</v>
      </c>
      <c r="G337" s="257"/>
      <c r="H337" s="299"/>
    </row>
    <row r="338" spans="1:8" s="252" customFormat="1" ht="34.5" customHeight="1" thickBot="1" x14ac:dyDescent="0.3">
      <c r="A338" s="227" t="s">
        <v>651</v>
      </c>
      <c r="B338" s="652"/>
      <c r="C338" s="656"/>
      <c r="D338" s="657"/>
      <c r="E338" s="654"/>
      <c r="F338" s="657"/>
      <c r="G338" s="654"/>
      <c r="H338" s="655"/>
    </row>
    <row r="339" spans="1:8" s="252" customFormat="1" ht="15" x14ac:dyDescent="0.25">
      <c r="A339" s="3" t="s">
        <v>477</v>
      </c>
      <c r="B339" s="716">
        <v>0.99793286740820952</v>
      </c>
      <c r="C339" s="717">
        <f t="shared" ref="C339:C341" si="12">AVERAGE(D339:F339)</f>
        <v>0.99933333333333341</v>
      </c>
      <c r="D339" s="689">
        <v>0.998</v>
      </c>
      <c r="E339" s="257">
        <v>1</v>
      </c>
      <c r="F339" s="257">
        <v>1</v>
      </c>
      <c r="G339" s="257"/>
      <c r="H339" s="299"/>
    </row>
    <row r="340" spans="1:8" s="252" customFormat="1" ht="15" x14ac:dyDescent="0.25">
      <c r="A340" s="3" t="s">
        <v>478</v>
      </c>
      <c r="B340" s="716">
        <v>0.99936564185013832</v>
      </c>
      <c r="C340" s="717">
        <f t="shared" si="12"/>
        <v>0.9996666666666667</v>
      </c>
      <c r="D340" s="689">
        <v>0.999</v>
      </c>
      <c r="E340" s="257">
        <v>1</v>
      </c>
      <c r="F340" s="257">
        <v>1</v>
      </c>
      <c r="G340" s="257"/>
      <c r="H340" s="299"/>
    </row>
    <row r="341" spans="1:8" s="252" customFormat="1" ht="15.75" thickBot="1" x14ac:dyDescent="0.3">
      <c r="A341" s="3" t="s">
        <v>479</v>
      </c>
      <c r="B341" s="716">
        <v>0.40949344668792065</v>
      </c>
      <c r="C341" s="717">
        <f t="shared" si="12"/>
        <v>0.13633333333333333</v>
      </c>
      <c r="D341" s="689">
        <v>0</v>
      </c>
      <c r="E341" s="688">
        <v>0</v>
      </c>
      <c r="F341" s="257">
        <v>0.40899999999999997</v>
      </c>
      <c r="G341" s="257"/>
      <c r="H341" s="299"/>
    </row>
    <row r="342" spans="1:8" s="252" customFormat="1" ht="34.5" customHeight="1" thickBot="1" x14ac:dyDescent="0.3">
      <c r="A342" s="227" t="s">
        <v>645</v>
      </c>
      <c r="B342" s="652"/>
      <c r="C342" s="656"/>
      <c r="D342" s="657"/>
      <c r="E342" s="654"/>
      <c r="F342" s="657"/>
      <c r="G342" s="654"/>
      <c r="H342" s="655"/>
    </row>
    <row r="343" spans="1:8" s="252" customFormat="1" ht="15" x14ac:dyDescent="0.25">
      <c r="A343" s="3" t="s">
        <v>637</v>
      </c>
      <c r="B343" s="716">
        <v>0.99973214915063091</v>
      </c>
      <c r="C343" s="717">
        <f>AVERAGE(D343:E343)</f>
        <v>1</v>
      </c>
      <c r="D343" s="338">
        <v>1</v>
      </c>
      <c r="E343" s="257">
        <v>1</v>
      </c>
      <c r="F343" s="257" t="s">
        <v>1013</v>
      </c>
      <c r="G343" s="257"/>
      <c r="H343" s="299"/>
    </row>
    <row r="344" spans="1:8" s="252" customFormat="1" ht="15.75" thickBot="1" x14ac:dyDescent="0.3">
      <c r="A344" s="3" t="s">
        <v>638</v>
      </c>
      <c r="B344" s="716">
        <v>0.99987312328187783</v>
      </c>
      <c r="C344" s="717">
        <f>AVERAGE(D344:E344)</f>
        <v>1</v>
      </c>
      <c r="D344" s="338">
        <v>1</v>
      </c>
      <c r="E344" s="257">
        <v>1</v>
      </c>
      <c r="F344" s="257" t="s">
        <v>1013</v>
      </c>
      <c r="G344" s="257"/>
      <c r="H344" s="300"/>
    </row>
    <row r="345" spans="1:8" s="252" customFormat="1" ht="15.75" customHeight="1" thickBot="1" x14ac:dyDescent="0.3">
      <c r="A345" s="228" t="s">
        <v>424</v>
      </c>
      <c r="B345" s="658"/>
      <c r="C345" s="651"/>
      <c r="D345" s="648"/>
      <c r="E345" s="648"/>
      <c r="F345" s="648"/>
      <c r="G345" s="648"/>
      <c r="H345" s="649"/>
    </row>
    <row r="346" spans="1:8" s="252" customFormat="1" ht="15" x14ac:dyDescent="0.25">
      <c r="A346" s="3" t="s">
        <v>673</v>
      </c>
      <c r="B346" s="716">
        <v>0.41687485805132862</v>
      </c>
      <c r="C346" s="717">
        <f>AVERAGE(D346:F346)</f>
        <v>0.45500000000000002</v>
      </c>
      <c r="D346" s="338">
        <v>0.40749999999999997</v>
      </c>
      <c r="E346" s="257">
        <v>0.48099999999999998</v>
      </c>
      <c r="F346" s="257">
        <v>0.47649999999999998</v>
      </c>
      <c r="G346" s="257"/>
      <c r="H346" s="256"/>
    </row>
    <row r="347" spans="1:8" s="252" customFormat="1" ht="15" x14ac:dyDescent="0.25">
      <c r="A347" s="3" t="s">
        <v>674</v>
      </c>
      <c r="B347" s="716">
        <v>0.45128473433321709</v>
      </c>
      <c r="C347" s="717">
        <f>AVERAGE(D347:F347)</f>
        <v>0.48056666666666664</v>
      </c>
      <c r="D347" s="338">
        <v>0.44340000000000002</v>
      </c>
      <c r="E347" s="257">
        <v>0.51439999999999997</v>
      </c>
      <c r="F347" s="257">
        <v>0.4839</v>
      </c>
      <c r="G347" s="257"/>
      <c r="H347" s="256"/>
    </row>
    <row r="348" spans="1:8" s="252" customFormat="1" ht="15" x14ac:dyDescent="0.25">
      <c r="A348" s="3" t="s">
        <v>675</v>
      </c>
      <c r="B348" s="716">
        <v>0.78939047953627262</v>
      </c>
      <c r="C348" s="717">
        <f>AVERAGE(D348:E348)</f>
        <v>0.88274999999999992</v>
      </c>
      <c r="D348" s="689">
        <v>0.76549999999999996</v>
      </c>
      <c r="E348" s="257">
        <v>1</v>
      </c>
      <c r="F348" s="257" t="s">
        <v>1013</v>
      </c>
      <c r="G348" s="257"/>
      <c r="H348" s="256"/>
    </row>
    <row r="349" spans="1:8" s="252" customFormat="1" ht="15.75" thickBot="1" x14ac:dyDescent="0.3">
      <c r="A349" s="3" t="s">
        <v>676</v>
      </c>
      <c r="B349" s="716">
        <v>0.87242847717867211</v>
      </c>
      <c r="C349" s="717">
        <f>AVERAGE(D349:E349)</f>
        <v>0.92890000000000006</v>
      </c>
      <c r="D349" s="689">
        <v>0.85899999999999999</v>
      </c>
      <c r="E349" s="257">
        <v>0.99880000000000002</v>
      </c>
      <c r="F349" s="257" t="s">
        <v>1013</v>
      </c>
      <c r="G349" s="257"/>
      <c r="H349" s="256"/>
    </row>
    <row r="350" spans="1:8" s="252" customFormat="1" ht="15.75" customHeight="1" thickBot="1" x14ac:dyDescent="0.3">
      <c r="A350" s="228" t="s">
        <v>423</v>
      </c>
      <c r="B350" s="658"/>
      <c r="C350" s="659"/>
      <c r="D350" s="650"/>
      <c r="E350" s="648"/>
      <c r="F350" s="650"/>
      <c r="G350" s="648"/>
      <c r="H350" s="660"/>
    </row>
    <row r="351" spans="1:8" s="252" customFormat="1" ht="15" customHeight="1" x14ac:dyDescent="0.25">
      <c r="A351" s="2" t="s">
        <v>677</v>
      </c>
      <c r="B351" s="716">
        <v>0.14703196347031963</v>
      </c>
      <c r="C351" s="717">
        <f t="shared" ref="C351:C354" si="13">AVERAGE(D351:E351)</f>
        <v>0.30025000000000002</v>
      </c>
      <c r="D351" s="689">
        <v>9.8599999999999993E-2</v>
      </c>
      <c r="E351" s="257">
        <v>0.50190000000000001</v>
      </c>
      <c r="F351" s="257" t="s">
        <v>1013</v>
      </c>
      <c r="G351" s="258"/>
      <c r="H351" s="267"/>
    </row>
    <row r="352" spans="1:8" s="252" customFormat="1" ht="15" x14ac:dyDescent="0.25">
      <c r="A352" s="3" t="s">
        <v>678</v>
      </c>
      <c r="B352" s="716">
        <v>0.31975937066173066</v>
      </c>
      <c r="C352" s="717">
        <f t="shared" si="13"/>
        <v>0.37660000000000005</v>
      </c>
      <c r="D352" s="338">
        <v>0.30030000000000001</v>
      </c>
      <c r="E352" s="257">
        <v>0.45290000000000002</v>
      </c>
      <c r="F352" s="257" t="s">
        <v>1013</v>
      </c>
      <c r="G352" s="258"/>
      <c r="H352" s="267"/>
    </row>
    <row r="353" spans="1:8" s="252" customFormat="1" ht="15" x14ac:dyDescent="0.25">
      <c r="A353" s="3" t="s">
        <v>679</v>
      </c>
      <c r="B353" s="716">
        <v>0.55159648310967146</v>
      </c>
      <c r="C353" s="717">
        <f t="shared" si="13"/>
        <v>0.55110000000000003</v>
      </c>
      <c r="D353" s="689">
        <v>0.1022</v>
      </c>
      <c r="E353" s="257">
        <v>1</v>
      </c>
      <c r="F353" s="257" t="s">
        <v>1013</v>
      </c>
      <c r="G353" s="258"/>
      <c r="H353" s="267"/>
    </row>
    <row r="354" spans="1:8" s="252" customFormat="1" ht="15.75" thickBot="1" x14ac:dyDescent="0.3">
      <c r="A354" s="3" t="s">
        <v>680</v>
      </c>
      <c r="B354" s="716">
        <v>0.21004566210045661</v>
      </c>
      <c r="C354" s="717">
        <f t="shared" si="13"/>
        <v>0.74295</v>
      </c>
      <c r="D354" s="689">
        <v>0.4859</v>
      </c>
      <c r="E354" s="257">
        <v>1</v>
      </c>
      <c r="F354" s="257" t="s">
        <v>1013</v>
      </c>
      <c r="G354" s="258"/>
      <c r="H354" s="267"/>
    </row>
    <row r="355" spans="1:8" s="252" customFormat="1" ht="15.75" customHeight="1" thickBot="1" x14ac:dyDescent="0.3">
      <c r="A355" s="228" t="s">
        <v>425</v>
      </c>
      <c r="B355" s="658"/>
      <c r="C355" s="659"/>
      <c r="D355" s="650"/>
      <c r="E355" s="648"/>
      <c r="F355" s="648"/>
      <c r="G355" s="648"/>
      <c r="H355" s="660"/>
    </row>
    <row r="356" spans="1:8" s="252" customFormat="1" ht="15" customHeight="1" x14ac:dyDescent="0.25">
      <c r="A356" s="2" t="s">
        <v>681</v>
      </c>
      <c r="B356" s="716">
        <v>2.8632382663373007E-2</v>
      </c>
      <c r="C356" s="717">
        <f t="shared" ref="C356:C359" si="14">AVERAGE(D356:E356)</f>
        <v>0.14360000000000001</v>
      </c>
      <c r="D356" s="689">
        <v>0</v>
      </c>
      <c r="E356" s="257">
        <v>0.28720000000000001</v>
      </c>
      <c r="F356" s="257" t="s">
        <v>1013</v>
      </c>
      <c r="G356" s="257"/>
      <c r="H356" s="267"/>
    </row>
    <row r="357" spans="1:8" s="252" customFormat="1" ht="15" x14ac:dyDescent="0.25">
      <c r="A357" s="3" t="s">
        <v>682</v>
      </c>
      <c r="B357" s="716">
        <v>0.24860182037504111</v>
      </c>
      <c r="C357" s="717">
        <f t="shared" si="14"/>
        <v>0.2586</v>
      </c>
      <c r="D357" s="338">
        <v>0.2462</v>
      </c>
      <c r="E357" s="257">
        <v>0.27100000000000002</v>
      </c>
      <c r="F357" s="257" t="s">
        <v>1013</v>
      </c>
      <c r="G357" s="257"/>
      <c r="H357" s="267"/>
    </row>
    <row r="358" spans="1:8" s="252" customFormat="1" ht="15" x14ac:dyDescent="0.25">
      <c r="A358" s="3" t="s">
        <v>683</v>
      </c>
      <c r="B358" s="716">
        <v>9.9371210419941611E-2</v>
      </c>
      <c r="C358" s="717">
        <f t="shared" si="14"/>
        <v>0.49830000000000002</v>
      </c>
      <c r="D358" s="689">
        <v>0</v>
      </c>
      <c r="E358" s="257">
        <v>0.99660000000000004</v>
      </c>
      <c r="F358" s="257" t="s">
        <v>1013</v>
      </c>
      <c r="G358" s="257"/>
      <c r="H358" s="267"/>
    </row>
    <row r="359" spans="1:8" s="252" customFormat="1" ht="15.75" thickBot="1" x14ac:dyDescent="0.3">
      <c r="A359" s="3" t="s">
        <v>684</v>
      </c>
      <c r="B359" s="716">
        <v>0.98420879482399382</v>
      </c>
      <c r="C359" s="717">
        <f t="shared" si="14"/>
        <v>0.98975000000000002</v>
      </c>
      <c r="D359" s="338">
        <v>0.9829</v>
      </c>
      <c r="E359" s="257">
        <v>0.99660000000000004</v>
      </c>
      <c r="F359" s="257" t="s">
        <v>1013</v>
      </c>
      <c r="G359" s="257"/>
      <c r="H359" s="267"/>
    </row>
    <row r="360" spans="1:8" s="252" customFormat="1" ht="36" customHeight="1" thickBot="1" x14ac:dyDescent="0.3">
      <c r="A360" s="226" t="s">
        <v>456</v>
      </c>
      <c r="B360" s="661"/>
      <c r="C360" s="662"/>
      <c r="D360" s="663"/>
      <c r="E360" s="663"/>
      <c r="F360" s="663"/>
      <c r="G360" s="663"/>
      <c r="H360" s="664"/>
    </row>
    <row r="361" spans="1:8" s="252" customFormat="1" ht="15" customHeight="1" thickBot="1" x14ac:dyDescent="0.3">
      <c r="A361" s="128" t="s">
        <v>398</v>
      </c>
      <c r="B361" s="355">
        <v>0.80605868330747754</v>
      </c>
      <c r="C361" s="347">
        <f>AVERAGE(D361:F361)</f>
        <v>0.77933333333333332</v>
      </c>
      <c r="D361" s="275">
        <v>0.81899999999999995</v>
      </c>
      <c r="E361" s="697">
        <v>0.67200000000000004</v>
      </c>
      <c r="F361" s="275">
        <v>0.84699999999999998</v>
      </c>
      <c r="G361" s="275"/>
      <c r="H361" s="356"/>
    </row>
    <row r="362" spans="1:8" s="252" customFormat="1" ht="15" customHeight="1" x14ac:dyDescent="0.25">
      <c r="A362" s="4" t="s">
        <v>6</v>
      </c>
      <c r="B362" s="691">
        <v>0.66961801163673162</v>
      </c>
      <c r="C362" s="690">
        <f>AVERAGE(D362:F362)</f>
        <v>0.50600000000000001</v>
      </c>
      <c r="D362" s="350">
        <v>0.71899999999999997</v>
      </c>
      <c r="E362" s="695">
        <v>0</v>
      </c>
      <c r="F362" s="257">
        <v>0.79900000000000004</v>
      </c>
      <c r="G362" s="257"/>
      <c r="H362" s="302"/>
    </row>
    <row r="363" spans="1:8" s="252" customFormat="1" ht="15" customHeight="1" x14ac:dyDescent="0.25">
      <c r="A363" s="4" t="s">
        <v>404</v>
      </c>
      <c r="B363" s="716">
        <v>0.88565397132553436</v>
      </c>
      <c r="C363" s="717">
        <f t="shared" ref="C363:C377" si="15">AVERAGE(D363:F363)</f>
        <v>0.8663333333333334</v>
      </c>
      <c r="D363" s="350">
        <v>0.89900000000000002</v>
      </c>
      <c r="E363" s="257">
        <v>0.76800000000000002</v>
      </c>
      <c r="F363" s="257">
        <v>0.93200000000000005</v>
      </c>
      <c r="G363" s="257"/>
      <c r="H363" s="278"/>
    </row>
    <row r="364" spans="1:8" s="252" customFormat="1" ht="15" customHeight="1" x14ac:dyDescent="0.25">
      <c r="A364" s="4" t="s">
        <v>587</v>
      </c>
      <c r="B364" s="716">
        <v>0.88828420610080816</v>
      </c>
      <c r="C364" s="717">
        <f t="shared" si="15"/>
        <v>0.84833333333333327</v>
      </c>
      <c r="D364" s="350">
        <v>0.90400000000000003</v>
      </c>
      <c r="E364" s="257">
        <v>0.73599999999999999</v>
      </c>
      <c r="F364" s="257">
        <v>0.90500000000000003</v>
      </c>
      <c r="G364" s="257"/>
      <c r="H364" s="278"/>
    </row>
    <row r="365" spans="1:8" s="252" customFormat="1" ht="15" customHeight="1" x14ac:dyDescent="0.25">
      <c r="A365" s="4" t="s">
        <v>406</v>
      </c>
      <c r="B365" s="716">
        <v>0.80628803245436109</v>
      </c>
      <c r="C365" s="717">
        <f t="shared" si="15"/>
        <v>0.72599999999999998</v>
      </c>
      <c r="D365" s="350">
        <v>0.82499999999999996</v>
      </c>
      <c r="E365" s="688">
        <v>0.67800000000000005</v>
      </c>
      <c r="F365" s="688">
        <v>0.67500000000000004</v>
      </c>
      <c r="G365" s="257"/>
      <c r="H365" s="278"/>
    </row>
    <row r="366" spans="1:8" s="252" customFormat="1" ht="15" customHeight="1" x14ac:dyDescent="0.25">
      <c r="A366" s="4" t="s">
        <v>407</v>
      </c>
      <c r="B366" s="716">
        <v>0.70956593052545247</v>
      </c>
      <c r="C366" s="717">
        <f t="shared" si="15"/>
        <v>0.72633333333333328</v>
      </c>
      <c r="D366" s="350">
        <v>0.70699999999999996</v>
      </c>
      <c r="E366" s="257">
        <v>0.72899999999999998</v>
      </c>
      <c r="F366" s="257">
        <v>0.74299999999999999</v>
      </c>
      <c r="G366" s="257"/>
      <c r="H366" s="278"/>
    </row>
    <row r="367" spans="1:8" s="252" customFormat="1" ht="15" customHeight="1" x14ac:dyDescent="0.25">
      <c r="A367" s="4" t="s">
        <v>634</v>
      </c>
      <c r="B367" s="716">
        <v>0.93222766847959893</v>
      </c>
      <c r="C367" s="717">
        <f t="shared" si="15"/>
        <v>0.93233333333333324</v>
      </c>
      <c r="D367" s="350">
        <v>0.93400000000000005</v>
      </c>
      <c r="E367" s="257">
        <v>0.91700000000000004</v>
      </c>
      <c r="F367" s="257">
        <v>0.94599999999999995</v>
      </c>
      <c r="G367" s="257"/>
      <c r="H367" s="278"/>
    </row>
    <row r="368" spans="1:8" s="252" customFormat="1" ht="15" customHeight="1" x14ac:dyDescent="0.25">
      <c r="A368" s="4" t="s">
        <v>1063</v>
      </c>
      <c r="B368" s="716">
        <v>0.89792499033380591</v>
      </c>
      <c r="C368" s="717">
        <f t="shared" si="15"/>
        <v>0.77199999999999991</v>
      </c>
      <c r="D368" s="350">
        <v>0.94599999999999995</v>
      </c>
      <c r="E368" s="688">
        <v>0.38800000000000001</v>
      </c>
      <c r="F368" s="257">
        <v>0.98199999999999998</v>
      </c>
      <c r="G368" s="257"/>
      <c r="H368" s="278"/>
    </row>
    <row r="369" spans="1:8" s="252" customFormat="1" ht="15" customHeight="1" x14ac:dyDescent="0.25">
      <c r="A369" s="4" t="s">
        <v>29</v>
      </c>
      <c r="B369" s="716">
        <v>0.92674865488086089</v>
      </c>
      <c r="C369" s="717">
        <f t="shared" si="15"/>
        <v>0.91433333333333333</v>
      </c>
      <c r="D369" s="350">
        <v>0.93400000000000005</v>
      </c>
      <c r="E369" s="257">
        <v>0.84799999999999998</v>
      </c>
      <c r="F369" s="257">
        <v>0.96099999999999997</v>
      </c>
      <c r="G369" s="257"/>
      <c r="H369" s="278"/>
    </row>
    <row r="370" spans="1:8" s="252" customFormat="1" ht="15" customHeight="1" x14ac:dyDescent="0.25">
      <c r="A370" s="4" t="s">
        <v>40</v>
      </c>
      <c r="B370" s="716">
        <v>0.92736318407960194</v>
      </c>
      <c r="C370" s="717">
        <f t="shared" si="15"/>
        <v>0.95599999999999996</v>
      </c>
      <c r="D370" s="350">
        <v>0.92100000000000004</v>
      </c>
      <c r="E370" s="257">
        <v>0.95899999999999996</v>
      </c>
      <c r="F370" s="257">
        <v>0.98799999999999999</v>
      </c>
      <c r="G370" s="257"/>
      <c r="H370" s="278"/>
    </row>
    <row r="371" spans="1:8" s="252" customFormat="1" ht="15" customHeight="1" x14ac:dyDescent="0.25">
      <c r="A371" s="4" t="s">
        <v>540</v>
      </c>
      <c r="B371" s="716">
        <v>0.86675746226308026</v>
      </c>
      <c r="C371" s="717">
        <f t="shared" si="15"/>
        <v>0.8610000000000001</v>
      </c>
      <c r="D371" s="350">
        <v>0.875</v>
      </c>
      <c r="E371" s="257">
        <v>0.76</v>
      </c>
      <c r="F371" s="257">
        <v>0.94799999999999995</v>
      </c>
      <c r="G371" s="257"/>
      <c r="H371" s="278"/>
    </row>
    <row r="372" spans="1:8" s="252" customFormat="1" ht="15" customHeight="1" x14ac:dyDescent="0.25">
      <c r="A372" s="4" t="s">
        <v>32</v>
      </c>
      <c r="B372" s="716">
        <v>0.89998212769760066</v>
      </c>
      <c r="C372" s="717">
        <f t="shared" si="15"/>
        <v>0.89400000000000002</v>
      </c>
      <c r="D372" s="350">
        <v>0.90300000000000002</v>
      </c>
      <c r="E372" s="257">
        <v>0.84299999999999997</v>
      </c>
      <c r="F372" s="257">
        <v>0.93600000000000005</v>
      </c>
      <c r="G372" s="257"/>
      <c r="H372" s="278"/>
    </row>
    <row r="373" spans="1:8" s="252" customFormat="1" ht="15" customHeight="1" x14ac:dyDescent="0.25">
      <c r="A373" s="4" t="s">
        <v>220</v>
      </c>
      <c r="B373" s="716">
        <v>0.84945897678327553</v>
      </c>
      <c r="C373" s="717">
        <f t="shared" si="15"/>
        <v>0.79333333333333333</v>
      </c>
      <c r="D373" s="350">
        <v>0.874</v>
      </c>
      <c r="E373" s="688">
        <v>0.59199999999999997</v>
      </c>
      <c r="F373" s="257">
        <v>0.91400000000000003</v>
      </c>
      <c r="G373" s="257"/>
      <c r="H373" s="278"/>
    </row>
    <row r="374" spans="1:8" s="252" customFormat="1" ht="15" customHeight="1" x14ac:dyDescent="0.25">
      <c r="A374" s="4" t="s">
        <v>409</v>
      </c>
      <c r="B374" s="716">
        <v>0.86215623418255438</v>
      </c>
      <c r="C374" s="717">
        <f t="shared" si="15"/>
        <v>0.85400000000000009</v>
      </c>
      <c r="D374" s="350">
        <v>0.871</v>
      </c>
      <c r="E374" s="257">
        <v>0.74099999999999999</v>
      </c>
      <c r="F374" s="257">
        <v>0.95</v>
      </c>
      <c r="G374" s="257"/>
      <c r="H374" s="278"/>
    </row>
    <row r="375" spans="1:8" s="252" customFormat="1" ht="15" customHeight="1" x14ac:dyDescent="0.25">
      <c r="A375" s="4" t="s">
        <v>635</v>
      </c>
      <c r="B375" s="716">
        <v>0.72118114707552528</v>
      </c>
      <c r="C375" s="717">
        <f t="shared" si="15"/>
        <v>0.82566666666666666</v>
      </c>
      <c r="D375" s="350">
        <v>0.70699999999999996</v>
      </c>
      <c r="E375" s="257">
        <v>0.78900000000000003</v>
      </c>
      <c r="F375" s="257">
        <v>0.98099999999999998</v>
      </c>
      <c r="G375" s="257"/>
      <c r="H375" s="278"/>
    </row>
    <row r="376" spans="1:8" s="252" customFormat="1" ht="15" customHeight="1" x14ac:dyDescent="0.25">
      <c r="A376" s="4" t="s">
        <v>458</v>
      </c>
      <c r="B376" s="691">
        <v>0.6251058425063506</v>
      </c>
      <c r="C376" s="690">
        <f t="shared" si="15"/>
        <v>0.51600000000000001</v>
      </c>
      <c r="D376" s="700">
        <v>0.66300000000000003</v>
      </c>
      <c r="E376" s="688">
        <v>0.254</v>
      </c>
      <c r="F376" s="688">
        <v>0.63100000000000001</v>
      </c>
      <c r="G376" s="257"/>
      <c r="H376" s="303"/>
    </row>
    <row r="377" spans="1:8" s="252" customFormat="1" ht="15" customHeight="1" thickBot="1" x14ac:dyDescent="0.3">
      <c r="A377" s="5" t="s">
        <v>427</v>
      </c>
      <c r="B377" s="691">
        <v>4.1937895697147211E-2</v>
      </c>
      <c r="C377" s="690">
        <f t="shared" si="15"/>
        <v>5.3333333333333337E-2</v>
      </c>
      <c r="D377" s="701">
        <v>4.2999999999999997E-2</v>
      </c>
      <c r="E377" s="699">
        <v>0</v>
      </c>
      <c r="F377" s="699">
        <v>0.11700000000000001</v>
      </c>
      <c r="G377" s="276"/>
      <c r="H377" s="278"/>
    </row>
    <row r="378" spans="1:8" s="252" customFormat="1" ht="34.5" customHeight="1" thickBot="1" x14ac:dyDescent="0.3">
      <c r="A378" s="226" t="s">
        <v>529</v>
      </c>
      <c r="B378" s="661"/>
      <c r="C378" s="665"/>
      <c r="D378" s="666"/>
      <c r="E378" s="666"/>
      <c r="F378" s="666"/>
      <c r="G378" s="666"/>
      <c r="H378" s="667"/>
    </row>
    <row r="379" spans="1:8" s="252" customFormat="1" ht="15" customHeight="1" thickBot="1" x14ac:dyDescent="0.3">
      <c r="A379" s="128" t="s">
        <v>398</v>
      </c>
      <c r="B379" s="347">
        <v>0.60161304875528632</v>
      </c>
      <c r="C379" s="348">
        <f>AVERAGE(D379:F379)</f>
        <v>0.61066666666666658</v>
      </c>
      <c r="D379" s="337">
        <v>0.60199999999999998</v>
      </c>
      <c r="E379" s="275">
        <v>0.58599999999999997</v>
      </c>
      <c r="F379" s="275">
        <v>0.64400000000000002</v>
      </c>
      <c r="G379" s="669"/>
      <c r="H379" s="668"/>
    </row>
    <row r="380" spans="1:8" s="252" customFormat="1" ht="15" customHeight="1" x14ac:dyDescent="0.25">
      <c r="A380" s="4" t="s">
        <v>400</v>
      </c>
      <c r="B380" s="723">
        <v>0.32590759075907588</v>
      </c>
      <c r="C380" s="720">
        <f>AVERAGE(D380:F380)</f>
        <v>0.46566666666666667</v>
      </c>
      <c r="D380" s="702">
        <v>0.308</v>
      </c>
      <c r="E380" s="256">
        <v>0.41499999999999998</v>
      </c>
      <c r="F380" s="256">
        <v>0.67400000000000004</v>
      </c>
      <c r="G380" s="320"/>
      <c r="H380" s="320"/>
    </row>
    <row r="381" spans="1:8" s="252" customFormat="1" ht="15" customHeight="1" x14ac:dyDescent="0.25">
      <c r="A381" s="4" t="s">
        <v>401</v>
      </c>
      <c r="B381" s="723">
        <v>0.67576519658958478</v>
      </c>
      <c r="C381" s="720">
        <f t="shared" ref="C381:C403" si="16">AVERAGE(D381:F381)</f>
        <v>0.68566666666666676</v>
      </c>
      <c r="D381" s="350">
        <v>0.67400000000000004</v>
      </c>
      <c r="E381" s="257">
        <v>0.67900000000000005</v>
      </c>
      <c r="F381" s="257">
        <v>0.70399999999999996</v>
      </c>
      <c r="G381" s="319"/>
      <c r="H381" s="319"/>
    </row>
    <row r="382" spans="1:8" s="252" customFormat="1" ht="15" customHeight="1" x14ac:dyDescent="0.25">
      <c r="A382" s="4" t="s">
        <v>402</v>
      </c>
      <c r="B382" s="723">
        <v>0.64628425554197944</v>
      </c>
      <c r="C382" s="720">
        <f t="shared" si="16"/>
        <v>0.65333333333333332</v>
      </c>
      <c r="D382" s="350">
        <v>0.64700000000000002</v>
      </c>
      <c r="E382" s="257">
        <v>0.623</v>
      </c>
      <c r="F382" s="257">
        <v>0.69</v>
      </c>
      <c r="G382" s="319"/>
      <c r="H382" s="319"/>
    </row>
    <row r="383" spans="1:8" s="252" customFormat="1" ht="15" customHeight="1" x14ac:dyDescent="0.25">
      <c r="A383" s="4" t="s">
        <v>403</v>
      </c>
      <c r="B383" s="723">
        <v>0.42541348176951554</v>
      </c>
      <c r="C383" s="720">
        <f t="shared" si="16"/>
        <v>0.42100000000000004</v>
      </c>
      <c r="D383" s="350">
        <v>0.42899999999999999</v>
      </c>
      <c r="E383" s="257">
        <v>0.38500000000000001</v>
      </c>
      <c r="F383" s="257">
        <v>0.44900000000000001</v>
      </c>
      <c r="G383" s="319"/>
      <c r="H383" s="319"/>
    </row>
    <row r="384" spans="1:8" s="252" customFormat="1" ht="15" customHeight="1" x14ac:dyDescent="0.25">
      <c r="A384" s="4" t="s">
        <v>399</v>
      </c>
      <c r="B384" s="723">
        <v>0.4499669937948334</v>
      </c>
      <c r="C384" s="720">
        <f t="shared" si="16"/>
        <v>0.42899999999999999</v>
      </c>
      <c r="D384" s="350">
        <v>0.45300000000000001</v>
      </c>
      <c r="E384" s="257">
        <v>0.44</v>
      </c>
      <c r="F384" s="257">
        <v>0.39400000000000002</v>
      </c>
      <c r="G384" s="258"/>
      <c r="H384" s="301"/>
    </row>
    <row r="385" spans="1:8" s="252" customFormat="1" ht="15" customHeight="1" x14ac:dyDescent="0.25">
      <c r="A385" s="4" t="s">
        <v>6</v>
      </c>
      <c r="B385" s="716">
        <v>0.16291109414927157</v>
      </c>
      <c r="C385" s="720">
        <f t="shared" si="16"/>
        <v>0.40266666666666667</v>
      </c>
      <c r="D385" s="700">
        <v>0.13200000000000001</v>
      </c>
      <c r="E385" s="257">
        <v>0.33100000000000002</v>
      </c>
      <c r="F385" s="257">
        <v>0.745</v>
      </c>
      <c r="G385" s="257"/>
      <c r="H385" s="301"/>
    </row>
    <row r="386" spans="1:8" s="252" customFormat="1" ht="15" customHeight="1" x14ac:dyDescent="0.25">
      <c r="A386" s="4" t="s">
        <v>404</v>
      </c>
      <c r="B386" s="716">
        <v>0.82676266573009038</v>
      </c>
      <c r="C386" s="720">
        <f t="shared" si="16"/>
        <v>0.82899999999999985</v>
      </c>
      <c r="D386" s="350">
        <v>0.82599999999999996</v>
      </c>
      <c r="E386" s="257">
        <v>0.83699999999999997</v>
      </c>
      <c r="F386" s="257">
        <v>0.82399999999999995</v>
      </c>
      <c r="G386" s="257"/>
      <c r="H386" s="301"/>
    </row>
    <row r="387" spans="1:8" s="252" customFormat="1" ht="15" customHeight="1" x14ac:dyDescent="0.25">
      <c r="A387" s="4" t="s">
        <v>587</v>
      </c>
      <c r="B387" s="716">
        <v>0.8070630580096293</v>
      </c>
      <c r="C387" s="720">
        <f t="shared" si="16"/>
        <v>0.79333333333333333</v>
      </c>
      <c r="D387" s="350">
        <v>0.80900000000000005</v>
      </c>
      <c r="E387" s="257">
        <v>0.80500000000000005</v>
      </c>
      <c r="F387" s="257">
        <v>0.76600000000000001</v>
      </c>
      <c r="G387" s="257"/>
      <c r="H387" s="301"/>
    </row>
    <row r="388" spans="1:8" s="252" customFormat="1" ht="15" customHeight="1" x14ac:dyDescent="0.25">
      <c r="A388" s="4" t="s">
        <v>406</v>
      </c>
      <c r="B388" s="716">
        <v>0.79141311697092631</v>
      </c>
      <c r="C388" s="720">
        <f t="shared" si="16"/>
        <v>0.755</v>
      </c>
      <c r="D388" s="350">
        <v>0.79700000000000004</v>
      </c>
      <c r="E388" s="257">
        <v>0.77500000000000002</v>
      </c>
      <c r="F388" s="688">
        <v>0.69299999999999995</v>
      </c>
      <c r="G388" s="257"/>
      <c r="H388" s="301"/>
    </row>
    <row r="389" spans="1:8" s="252" customFormat="1" ht="15" customHeight="1" x14ac:dyDescent="0.25">
      <c r="A389" s="4" t="s">
        <v>407</v>
      </c>
      <c r="B389" s="716">
        <v>0.27952254027117857</v>
      </c>
      <c r="C389" s="720">
        <f t="shared" si="16"/>
        <v>0.26033333333333336</v>
      </c>
      <c r="D389" s="350">
        <v>0.28499999999999998</v>
      </c>
      <c r="E389" s="257">
        <v>0.22900000000000001</v>
      </c>
      <c r="F389" s="257">
        <v>0.26700000000000002</v>
      </c>
      <c r="G389" s="257"/>
      <c r="H389" s="301"/>
    </row>
    <row r="390" spans="1:8" s="252" customFormat="1" ht="15" customHeight="1" x14ac:dyDescent="0.25">
      <c r="A390" s="4" t="s">
        <v>634</v>
      </c>
      <c r="B390" s="716">
        <v>0.28493769714324063</v>
      </c>
      <c r="C390" s="720">
        <f t="shared" si="16"/>
        <v>0.27633333333333338</v>
      </c>
      <c r="D390" s="350">
        <v>0.28799999999999998</v>
      </c>
      <c r="E390" s="257">
        <v>0.26</v>
      </c>
      <c r="F390" s="257">
        <v>0.28100000000000003</v>
      </c>
      <c r="G390" s="257"/>
      <c r="H390" s="301"/>
    </row>
    <row r="391" spans="1:8" s="252" customFormat="1" ht="15" customHeight="1" x14ac:dyDescent="0.25">
      <c r="A391" s="4" t="s">
        <v>1063</v>
      </c>
      <c r="B391" s="716">
        <v>7.7329552777419767E-3</v>
      </c>
      <c r="C391" s="720">
        <f t="shared" si="16"/>
        <v>3.6666666666666666E-3</v>
      </c>
      <c r="D391" s="350">
        <v>8.9999999999999993E-3</v>
      </c>
      <c r="E391" s="257">
        <v>2E-3</v>
      </c>
      <c r="F391" s="257">
        <v>0</v>
      </c>
      <c r="G391" s="257"/>
      <c r="H391" s="301"/>
    </row>
    <row r="392" spans="1:8" s="252" customFormat="1" ht="15" customHeight="1" x14ac:dyDescent="0.25">
      <c r="A392" s="4" t="s">
        <v>29</v>
      </c>
      <c r="B392" s="716">
        <v>0.95737893927747886</v>
      </c>
      <c r="C392" s="720">
        <f t="shared" si="16"/>
        <v>0.93499999999999994</v>
      </c>
      <c r="D392" s="350">
        <v>0.96399999999999997</v>
      </c>
      <c r="E392" s="257">
        <v>0.89900000000000002</v>
      </c>
      <c r="F392" s="257">
        <v>0.94199999999999995</v>
      </c>
      <c r="G392" s="257"/>
      <c r="H392" s="301"/>
    </row>
    <row r="393" spans="1:8" s="252" customFormat="1" ht="15" customHeight="1" x14ac:dyDescent="0.25">
      <c r="A393" s="4" t="s">
        <v>40</v>
      </c>
      <c r="B393" s="716">
        <v>0.81492537313432833</v>
      </c>
      <c r="C393" s="720">
        <f t="shared" si="16"/>
        <v>0.78833333333333344</v>
      </c>
      <c r="D393" s="350">
        <v>0.81899999999999995</v>
      </c>
      <c r="E393" s="257">
        <v>0.80200000000000005</v>
      </c>
      <c r="F393" s="257">
        <v>0.74399999999999999</v>
      </c>
      <c r="G393" s="257"/>
      <c r="H393" s="301"/>
    </row>
    <row r="394" spans="1:8" s="252" customFormat="1" ht="15" customHeight="1" x14ac:dyDescent="0.25">
      <c r="A394" s="4" t="s">
        <v>540</v>
      </c>
      <c r="B394" s="716">
        <v>0.7668428748172309</v>
      </c>
      <c r="C394" s="720">
        <f t="shared" si="16"/>
        <v>0.77633333333333321</v>
      </c>
      <c r="D394" s="350">
        <v>0.76500000000000001</v>
      </c>
      <c r="E394" s="257">
        <v>0.77200000000000002</v>
      </c>
      <c r="F394" s="257">
        <v>0.79200000000000004</v>
      </c>
      <c r="G394" s="257"/>
      <c r="H394" s="301"/>
    </row>
    <row r="395" spans="1:8" s="252" customFormat="1" ht="15" customHeight="1" x14ac:dyDescent="0.25">
      <c r="A395" s="4" t="s">
        <v>32</v>
      </c>
      <c r="B395" s="716">
        <v>0.83631205039989276</v>
      </c>
      <c r="C395" s="720">
        <f t="shared" si="16"/>
        <v>0.85333333333333317</v>
      </c>
      <c r="D395" s="350">
        <v>0.83299999999999996</v>
      </c>
      <c r="E395" s="257">
        <v>0.86599999999999999</v>
      </c>
      <c r="F395" s="257">
        <v>0.86099999999999999</v>
      </c>
      <c r="G395" s="257"/>
      <c r="H395" s="301"/>
    </row>
    <row r="396" spans="1:8" s="252" customFormat="1" ht="15" customHeight="1" x14ac:dyDescent="0.25">
      <c r="A396" s="4" t="s">
        <v>409</v>
      </c>
      <c r="B396" s="716">
        <v>0.61113483050123818</v>
      </c>
      <c r="C396" s="720">
        <f t="shared" si="16"/>
        <v>0.6346666666666666</v>
      </c>
      <c r="D396" s="350">
        <v>0.61</v>
      </c>
      <c r="E396" s="257">
        <v>0.57999999999999996</v>
      </c>
      <c r="F396" s="257">
        <v>0.71399999999999997</v>
      </c>
      <c r="G396" s="257"/>
      <c r="H396" s="301"/>
    </row>
    <row r="397" spans="1:8" s="252" customFormat="1" ht="15" customHeight="1" x14ac:dyDescent="0.25">
      <c r="A397" s="4" t="s">
        <v>220</v>
      </c>
      <c r="B397" s="716">
        <v>0.86238050215358752</v>
      </c>
      <c r="C397" s="720">
        <f t="shared" si="16"/>
        <v>0.85399999999999998</v>
      </c>
      <c r="D397" s="350">
        <v>0.86799999999999999</v>
      </c>
      <c r="E397" s="688">
        <v>0.79400000000000004</v>
      </c>
      <c r="F397" s="257">
        <v>0.9</v>
      </c>
      <c r="G397" s="257"/>
      <c r="H397" s="301"/>
    </row>
    <row r="398" spans="1:8" s="252" customFormat="1" ht="15" customHeight="1" x14ac:dyDescent="0.25">
      <c r="A398" s="4" t="s">
        <v>547</v>
      </c>
      <c r="B398" s="723">
        <v>0.7099600076175967</v>
      </c>
      <c r="C398" s="720">
        <f t="shared" si="16"/>
        <v>0.71666666666666667</v>
      </c>
      <c r="D398" s="350">
        <v>0.71099999999999997</v>
      </c>
      <c r="E398" s="257">
        <v>0.68100000000000005</v>
      </c>
      <c r="F398" s="257">
        <v>0.75800000000000001</v>
      </c>
      <c r="G398" s="257"/>
      <c r="H398" s="301"/>
    </row>
    <row r="399" spans="1:8" s="252" customFormat="1" ht="15" customHeight="1" x14ac:dyDescent="0.25">
      <c r="A399" s="4" t="s">
        <v>635</v>
      </c>
      <c r="B399" s="716">
        <v>0.20267022696929238</v>
      </c>
      <c r="C399" s="720">
        <f t="shared" si="16"/>
        <v>0.12166666666666666</v>
      </c>
      <c r="D399" s="350">
        <v>0.215</v>
      </c>
      <c r="E399" s="257">
        <v>0.121</v>
      </c>
      <c r="F399" s="688">
        <v>2.9000000000000001E-2</v>
      </c>
      <c r="G399" s="257"/>
      <c r="H399" s="301"/>
    </row>
    <row r="400" spans="1:8" s="252" customFormat="1" ht="15" customHeight="1" x14ac:dyDescent="0.25">
      <c r="A400" s="4" t="s">
        <v>457</v>
      </c>
      <c r="B400" s="723">
        <v>0.21972339146121467</v>
      </c>
      <c r="C400" s="720">
        <f t="shared" si="16"/>
        <v>0.19600000000000004</v>
      </c>
      <c r="D400" s="350">
        <v>0.22500000000000001</v>
      </c>
      <c r="E400" s="257">
        <v>0.184</v>
      </c>
      <c r="F400" s="257">
        <v>0.17899999999999999</v>
      </c>
      <c r="G400" s="257"/>
      <c r="H400" s="301"/>
    </row>
    <row r="401" spans="1:8" s="252" customFormat="1" ht="15" customHeight="1" x14ac:dyDescent="0.25">
      <c r="A401" s="4" t="s">
        <v>458</v>
      </c>
      <c r="B401" s="716">
        <v>0.31552772149567138</v>
      </c>
      <c r="C401" s="720">
        <f t="shared" si="16"/>
        <v>0.32600000000000001</v>
      </c>
      <c r="D401" s="350">
        <v>0.316</v>
      </c>
      <c r="E401" s="257">
        <v>0.30199999999999999</v>
      </c>
      <c r="F401" s="257">
        <v>0.36</v>
      </c>
      <c r="G401" s="257"/>
      <c r="H401" s="301"/>
    </row>
    <row r="402" spans="1:8" s="252" customFormat="1" ht="15" customHeight="1" x14ac:dyDescent="0.25">
      <c r="A402" s="4" t="s">
        <v>541</v>
      </c>
      <c r="B402" s="716">
        <v>0.37655724089697074</v>
      </c>
      <c r="C402" s="720">
        <f t="shared" si="16"/>
        <v>0.23799999999999999</v>
      </c>
      <c r="D402" s="350">
        <v>0.432</v>
      </c>
      <c r="E402" s="257">
        <v>0.16500000000000001</v>
      </c>
      <c r="F402" s="745">
        <v>0.11700000000000001</v>
      </c>
      <c r="G402" s="257"/>
      <c r="H402" s="267"/>
    </row>
    <row r="403" spans="1:8" s="252" customFormat="1" ht="15" customHeight="1" thickBot="1" x14ac:dyDescent="0.3">
      <c r="A403" s="5" t="s">
        <v>427</v>
      </c>
      <c r="B403" s="724">
        <f>('PI Data Sheet 2'!AB177+'PI Data Sheet 2'!AC177+'PI Data Sheet 2'!AD177)/('PI Data Sheet 2'!AB157+'PI Data Sheet 2'!AC157+'PI Data Sheet 2'!AD157)</f>
        <v>0.16167422335324824</v>
      </c>
      <c r="C403" s="725">
        <f t="shared" si="16"/>
        <v>0.1765466711311221</v>
      </c>
      <c r="D403" s="351">
        <f>19998/(1442+100030+28924)</f>
        <v>0.15336360011043285</v>
      </c>
      <c r="E403" s="276">
        <f>('PI Data Sheet 2'!AB91+'PI Data Sheet 2'!AC91+'PI Data Sheet 2'!AD91)/('PI Data Sheet 2'!AB71+'PI Data Sheet 2'!AC71+'PI Data Sheet 2'!AD71)</f>
        <v>0.27490727162943157</v>
      </c>
      <c r="F403" s="276">
        <f>('PI Data Sheet 2'!AB134+'PI Data Sheet 2'!AC134+'PI Data Sheet 2'!AD134)/('PI Data Sheet 2'!AB114+'PI Data Sheet 2'!AC114+'PI Data Sheet 2'!AD114)</f>
        <v>0.10136914165350185</v>
      </c>
      <c r="G403" s="276"/>
      <c r="H403" s="301"/>
    </row>
    <row r="404" spans="1:8" ht="15" hidden="1" customHeight="1" x14ac:dyDescent="0.25">
      <c r="B404">
        <v>0.36916990864186738</v>
      </c>
      <c r="D404">
        <v>0.432</v>
      </c>
      <c r="E404">
        <v>0.16500000000000001</v>
      </c>
      <c r="F404">
        <v>0</v>
      </c>
    </row>
    <row r="405" spans="1:8" ht="15" hidden="1" customHeight="1" x14ac:dyDescent="0.25">
      <c r="D405">
        <v>0.308</v>
      </c>
    </row>
    <row r="406" spans="1:8" ht="15" hidden="1" customHeight="1" x14ac:dyDescent="0.25">
      <c r="D406">
        <v>2E-3</v>
      </c>
    </row>
    <row r="407" spans="1:8" ht="15" hidden="1" customHeight="1" x14ac:dyDescent="0.25">
      <c r="D407">
        <v>0.66800000000000004</v>
      </c>
    </row>
    <row r="408" spans="1:8" ht="15" hidden="1" customHeight="1" x14ac:dyDescent="0.25"/>
    <row r="409" spans="1:8" ht="15" hidden="1" customHeight="1" x14ac:dyDescent="0.25"/>
    <row r="410" spans="1:8" ht="15" hidden="1" customHeight="1" x14ac:dyDescent="0.25"/>
    <row r="411" spans="1:8" ht="15" hidden="1" customHeight="1" x14ac:dyDescent="0.25"/>
    <row r="412" spans="1:8" ht="15" hidden="1" customHeight="1" x14ac:dyDescent="0.25"/>
    <row r="413" spans="1:8" ht="15" hidden="1" customHeight="1" x14ac:dyDescent="0.25"/>
    <row r="414" spans="1:8" ht="15" hidden="1" customHeight="1" x14ac:dyDescent="0.25"/>
    <row r="415" spans="1:8" ht="15" hidden="1" customHeight="1" x14ac:dyDescent="0.25"/>
    <row r="416" spans="1:8" ht="15" hidden="1" customHeight="1" x14ac:dyDescent="0.25"/>
    <row r="417" ht="15" hidden="1" customHeight="1" x14ac:dyDescent="0.25"/>
    <row r="418" ht="15" hidden="1" customHeight="1" x14ac:dyDescent="0.25"/>
    <row r="419" ht="15" hidden="1" customHeight="1" x14ac:dyDescent="0.25"/>
    <row r="420" ht="15" hidden="1" customHeight="1" x14ac:dyDescent="0.25"/>
    <row r="421" ht="15" hidden="1" customHeight="1" x14ac:dyDescent="0.25"/>
    <row r="422" ht="15" hidden="1" customHeight="1" x14ac:dyDescent="0.25"/>
    <row r="423" ht="15" hidden="1" customHeight="1" x14ac:dyDescent="0.25"/>
    <row r="424" ht="15" hidden="1" customHeight="1" x14ac:dyDescent="0.25"/>
    <row r="425" ht="15" hidden="1" customHeight="1" x14ac:dyDescent="0.25"/>
    <row r="426" ht="15" hidden="1" customHeight="1" x14ac:dyDescent="0.25"/>
    <row r="427" ht="15" hidden="1" customHeight="1" x14ac:dyDescent="0.25"/>
    <row r="428" ht="15" hidden="1" customHeight="1" x14ac:dyDescent="0.25"/>
    <row r="429" ht="15" hidden="1" customHeight="1" x14ac:dyDescent="0.25"/>
    <row r="430" ht="15" hidden="1" customHeight="1" x14ac:dyDescent="0.25"/>
    <row r="431" ht="15" hidden="1" customHeight="1" x14ac:dyDescent="0.25"/>
    <row r="432" ht="15" hidden="1" customHeight="1" x14ac:dyDescent="0.25"/>
    <row r="433" ht="15" hidden="1" customHeight="1" x14ac:dyDescent="0.25"/>
    <row r="434" ht="15" hidden="1" customHeight="1" x14ac:dyDescent="0.25"/>
    <row r="435" ht="15" hidden="1" customHeight="1" x14ac:dyDescent="0.25"/>
    <row r="436" ht="15" hidden="1" customHeight="1" x14ac:dyDescent="0.25"/>
    <row r="437" ht="15" hidden="1" customHeight="1" x14ac:dyDescent="0.25"/>
    <row r="438" ht="15" hidden="1" customHeight="1" x14ac:dyDescent="0.25"/>
    <row r="439" ht="15" hidden="1" customHeight="1" x14ac:dyDescent="0.25"/>
    <row r="440" ht="15" hidden="1" customHeight="1" x14ac:dyDescent="0.25"/>
    <row r="441" ht="15" hidden="1" customHeight="1" x14ac:dyDescent="0.25"/>
    <row r="442" ht="15" hidden="1" customHeight="1" x14ac:dyDescent="0.25"/>
    <row r="443" ht="15" hidden="1" customHeight="1" x14ac:dyDescent="0.25"/>
    <row r="444" ht="15" hidden="1" customHeight="1" x14ac:dyDescent="0.25"/>
    <row r="445" ht="15" hidden="1" customHeight="1" x14ac:dyDescent="0.25"/>
    <row r="446" ht="15" hidden="1" customHeight="1" x14ac:dyDescent="0.25"/>
    <row r="447" ht="15" hidden="1" customHeight="1" x14ac:dyDescent="0.25"/>
    <row r="448" ht="15" hidden="1" customHeight="1" x14ac:dyDescent="0.25"/>
    <row r="449" ht="15" hidden="1" customHeight="1" x14ac:dyDescent="0.25"/>
    <row r="450" ht="15" hidden="1" customHeight="1" x14ac:dyDescent="0.25"/>
    <row r="451" ht="15" hidden="1" customHeight="1" x14ac:dyDescent="0.25"/>
    <row r="452" ht="15" hidden="1" customHeight="1" x14ac:dyDescent="0.25"/>
    <row r="453" ht="15" hidden="1" customHeight="1" x14ac:dyDescent="0.25"/>
    <row r="454" ht="15" hidden="1" customHeight="1" x14ac:dyDescent="0.25"/>
    <row r="455" ht="15" hidden="1" customHeight="1" x14ac:dyDescent="0.25"/>
    <row r="456" ht="15" hidden="1" customHeight="1" x14ac:dyDescent="0.25"/>
    <row r="457" ht="15" hidden="1" customHeight="1" x14ac:dyDescent="0.25"/>
    <row r="458" ht="15" hidden="1" customHeight="1" x14ac:dyDescent="0.25"/>
    <row r="459" ht="15" hidden="1" customHeight="1" x14ac:dyDescent="0.25"/>
    <row r="460" ht="15" hidden="1" customHeight="1" x14ac:dyDescent="0.25"/>
    <row r="461" ht="15" hidden="1" customHeight="1" x14ac:dyDescent="0.25"/>
    <row r="462" ht="15" hidden="1" customHeight="1" x14ac:dyDescent="0.25"/>
    <row r="463" ht="15" hidden="1" customHeight="1" x14ac:dyDescent="0.25"/>
    <row r="464" ht="15" hidden="1" customHeight="1" x14ac:dyDescent="0.25"/>
    <row r="465" ht="15" hidden="1" customHeight="1" x14ac:dyDescent="0.25"/>
    <row r="466" ht="15" hidden="1" customHeight="1" x14ac:dyDescent="0.25"/>
    <row r="467" ht="15" hidden="1" customHeight="1" x14ac:dyDescent="0.25"/>
    <row r="468" ht="15" hidden="1" customHeight="1" x14ac:dyDescent="0.25"/>
    <row r="469" ht="15" hidden="1" customHeight="1" x14ac:dyDescent="0.25"/>
    <row r="470" ht="15" hidden="1" customHeight="1" x14ac:dyDescent="0.25"/>
    <row r="471" ht="15" hidden="1" customHeight="1" x14ac:dyDescent="0.25"/>
    <row r="472" ht="15" hidden="1" customHeight="1" x14ac:dyDescent="0.25"/>
    <row r="473" ht="15" hidden="1" customHeight="1" x14ac:dyDescent="0.25"/>
    <row r="474" ht="15" hidden="1" customHeight="1" x14ac:dyDescent="0.25"/>
    <row r="475" ht="15" hidden="1" customHeight="1" x14ac:dyDescent="0.25"/>
    <row r="476" ht="15" hidden="1" customHeight="1" x14ac:dyDescent="0.25"/>
    <row r="477" ht="15" hidden="1" customHeight="1" x14ac:dyDescent="0.25"/>
    <row r="478" ht="15" hidden="1" customHeight="1" x14ac:dyDescent="0.25"/>
    <row r="479" ht="15" hidden="1" customHeight="1" x14ac:dyDescent="0.25"/>
    <row r="480" ht="15" hidden="1" customHeight="1" x14ac:dyDescent="0.25"/>
    <row r="481" ht="15" hidden="1" customHeight="1" x14ac:dyDescent="0.25"/>
    <row r="482" ht="15" hidden="1" customHeight="1" x14ac:dyDescent="0.25"/>
    <row r="483" ht="15" hidden="1" customHeight="1" x14ac:dyDescent="0.25"/>
    <row r="484" ht="15" hidden="1" customHeight="1" x14ac:dyDescent="0.25"/>
    <row r="485" ht="15" hidden="1" customHeight="1" x14ac:dyDescent="0.25"/>
    <row r="486" ht="15" hidden="1" customHeight="1" x14ac:dyDescent="0.25"/>
    <row r="487" ht="15" hidden="1" customHeight="1" x14ac:dyDescent="0.25"/>
    <row r="488" ht="15" hidden="1" customHeight="1" x14ac:dyDescent="0.25"/>
    <row r="489" ht="15" hidden="1" customHeight="1" x14ac:dyDescent="0.25"/>
    <row r="490" ht="15" hidden="1" customHeight="1" x14ac:dyDescent="0.25"/>
    <row r="491" ht="15" hidden="1" customHeight="1" x14ac:dyDescent="0.25"/>
    <row r="492" ht="15" hidden="1" customHeight="1" x14ac:dyDescent="0.25"/>
    <row r="493" ht="15" hidden="1" customHeight="1" x14ac:dyDescent="0.25"/>
    <row r="494" ht="15" hidden="1" customHeight="1" x14ac:dyDescent="0.25"/>
    <row r="495" ht="15" hidden="1" customHeight="1" x14ac:dyDescent="0.25"/>
    <row r="496" ht="15" hidden="1" customHeight="1" x14ac:dyDescent="0.25"/>
    <row r="497" ht="15" hidden="1" customHeight="1" x14ac:dyDescent="0.25"/>
    <row r="498" ht="15" hidden="1" customHeight="1" x14ac:dyDescent="0.25"/>
    <row r="499" ht="15" hidden="1" customHeight="1" x14ac:dyDescent="0.25"/>
    <row r="500" ht="15" hidden="1" customHeight="1" x14ac:dyDescent="0.25"/>
    <row r="501" ht="15" hidden="1" customHeight="1" x14ac:dyDescent="0.25"/>
    <row r="502" ht="15" hidden="1" customHeight="1" x14ac:dyDescent="0.25"/>
    <row r="503" ht="15" hidden="1" customHeight="1" x14ac:dyDescent="0.25"/>
    <row r="504" ht="15" hidden="1" customHeight="1" x14ac:dyDescent="0.25"/>
    <row r="505" ht="15" hidden="1" customHeight="1" x14ac:dyDescent="0.25"/>
    <row r="506" ht="15" hidden="1" customHeight="1" x14ac:dyDescent="0.25"/>
    <row r="507" ht="15" hidden="1" customHeight="1" x14ac:dyDescent="0.25"/>
    <row r="508" ht="15" hidden="1" customHeight="1" x14ac:dyDescent="0.25"/>
    <row r="509" ht="15" hidden="1" customHeight="1" x14ac:dyDescent="0.25"/>
    <row r="510" ht="15" hidden="1" customHeight="1" x14ac:dyDescent="0.25"/>
    <row r="511" ht="15" hidden="1" customHeight="1" x14ac:dyDescent="0.25"/>
    <row r="512" ht="15" hidden="1" customHeight="1" x14ac:dyDescent="0.25"/>
    <row r="513" ht="15" hidden="1" customHeight="1" x14ac:dyDescent="0.25"/>
    <row r="514" ht="15" hidden="1" customHeight="1" x14ac:dyDescent="0.25"/>
    <row r="515" ht="15" hidden="1" customHeight="1" x14ac:dyDescent="0.25"/>
    <row r="516" ht="15" hidden="1" customHeight="1" x14ac:dyDescent="0.25"/>
    <row r="517" ht="15" hidden="1" customHeight="1" x14ac:dyDescent="0.25"/>
    <row r="518" ht="15" hidden="1" customHeight="1" x14ac:dyDescent="0.25"/>
    <row r="519" ht="15" hidden="1" customHeight="1" x14ac:dyDescent="0.25"/>
    <row r="520" ht="15" hidden="1" customHeight="1" x14ac:dyDescent="0.25"/>
    <row r="521" ht="15" hidden="1" customHeight="1" x14ac:dyDescent="0.25"/>
    <row r="522" ht="15" hidden="1" customHeight="1" x14ac:dyDescent="0.25"/>
    <row r="523" ht="15" hidden="1" customHeight="1" x14ac:dyDescent="0.25"/>
    <row r="524" ht="15" hidden="1" customHeight="1" x14ac:dyDescent="0.25"/>
    <row r="525" ht="15" hidden="1" customHeight="1" x14ac:dyDescent="0.25"/>
    <row r="526" ht="15" hidden="1" customHeight="1" x14ac:dyDescent="0.25"/>
    <row r="527" ht="15" hidden="1" customHeight="1" x14ac:dyDescent="0.25"/>
    <row r="528" ht="15" hidden="1" customHeight="1" x14ac:dyDescent="0.25"/>
    <row r="529" ht="15" hidden="1" customHeight="1" x14ac:dyDescent="0.25"/>
    <row r="530" ht="15" hidden="1" customHeight="1" x14ac:dyDescent="0.25"/>
    <row r="531" ht="15" hidden="1" customHeight="1" x14ac:dyDescent="0.25"/>
    <row r="532" ht="15" hidden="1" customHeight="1" x14ac:dyDescent="0.25"/>
    <row r="533" ht="15" hidden="1" customHeight="1" x14ac:dyDescent="0.25"/>
    <row r="534" ht="15" hidden="1" customHeight="1" x14ac:dyDescent="0.25"/>
    <row r="535" ht="15" hidden="1" customHeight="1" x14ac:dyDescent="0.25"/>
    <row r="536" ht="15" hidden="1" customHeight="1" x14ac:dyDescent="0.25"/>
    <row r="537" ht="15" hidden="1" customHeight="1" x14ac:dyDescent="0.25"/>
    <row r="538" ht="15" hidden="1" customHeight="1" x14ac:dyDescent="0.25"/>
    <row r="539" ht="15" hidden="1" customHeight="1" x14ac:dyDescent="0.25"/>
    <row r="540" ht="15" hidden="1" customHeight="1" x14ac:dyDescent="0.25"/>
    <row r="541" ht="15" hidden="1" customHeight="1" x14ac:dyDescent="0.25"/>
    <row r="542" ht="15" hidden="1" customHeight="1" x14ac:dyDescent="0.25"/>
    <row r="543" ht="15" hidden="1" customHeight="1" x14ac:dyDescent="0.25"/>
    <row r="544" ht="15" hidden="1" customHeight="1" x14ac:dyDescent="0.25"/>
    <row r="545" ht="15" hidden="1" customHeight="1" x14ac:dyDescent="0.25"/>
    <row r="546" ht="15" hidden="1" customHeight="1" x14ac:dyDescent="0.25"/>
    <row r="547" ht="15" hidden="1" customHeight="1" x14ac:dyDescent="0.25"/>
    <row r="548" ht="15" hidden="1" customHeight="1" x14ac:dyDescent="0.25"/>
    <row r="549" ht="15" hidden="1" customHeight="1" x14ac:dyDescent="0.25"/>
    <row r="550" ht="15" hidden="1" customHeight="1" x14ac:dyDescent="0.25"/>
    <row r="551" ht="15" hidden="1" customHeight="1" x14ac:dyDescent="0.25"/>
    <row r="552" ht="15" hidden="1" customHeight="1" x14ac:dyDescent="0.25"/>
    <row r="553" ht="15" hidden="1" customHeight="1" x14ac:dyDescent="0.25"/>
    <row r="554" ht="15" hidden="1" customHeight="1" x14ac:dyDescent="0.25"/>
    <row r="555" ht="15" hidden="1" customHeight="1" x14ac:dyDescent="0.25"/>
    <row r="556" ht="15" hidden="1" customHeight="1" x14ac:dyDescent="0.25"/>
    <row r="557" ht="15" hidden="1" customHeight="1" x14ac:dyDescent="0.25"/>
    <row r="558" ht="15" hidden="1" customHeight="1" x14ac:dyDescent="0.25"/>
    <row r="559" ht="15" hidden="1" customHeight="1" x14ac:dyDescent="0.25"/>
    <row r="560" ht="15" hidden="1" customHeight="1" x14ac:dyDescent="0.25"/>
    <row r="561" ht="15" hidden="1" customHeight="1" x14ac:dyDescent="0.25"/>
    <row r="562" ht="15" hidden="1" customHeight="1" x14ac:dyDescent="0.25"/>
    <row r="563" ht="15" hidden="1" customHeight="1" x14ac:dyDescent="0.25"/>
    <row r="564" ht="15" hidden="1" customHeight="1" x14ac:dyDescent="0.25"/>
    <row r="565" ht="15" hidden="1" customHeight="1" x14ac:dyDescent="0.25"/>
    <row r="566" ht="15" hidden="1" customHeight="1" x14ac:dyDescent="0.25"/>
    <row r="567" ht="15" hidden="1" customHeight="1" x14ac:dyDescent="0.25"/>
    <row r="568" ht="15" hidden="1" customHeight="1" x14ac:dyDescent="0.25"/>
    <row r="569" ht="15" hidden="1" customHeight="1" x14ac:dyDescent="0.25"/>
    <row r="570" ht="15" hidden="1" customHeight="1" x14ac:dyDescent="0.25"/>
    <row r="571" ht="15" hidden="1" customHeight="1" x14ac:dyDescent="0.25"/>
    <row r="572" ht="15" hidden="1" customHeight="1" x14ac:dyDescent="0.25"/>
    <row r="573" ht="15" hidden="1" customHeight="1" x14ac:dyDescent="0.25"/>
    <row r="574" ht="15" hidden="1" customHeight="1" x14ac:dyDescent="0.25"/>
    <row r="575" ht="15" hidden="1" customHeight="1" x14ac:dyDescent="0.25"/>
    <row r="576" ht="15" hidden="1" customHeight="1" x14ac:dyDescent="0.25"/>
    <row r="577" ht="15" hidden="1" customHeight="1" x14ac:dyDescent="0.25"/>
    <row r="578" ht="15" hidden="1" customHeight="1" x14ac:dyDescent="0.25"/>
    <row r="579" ht="15" hidden="1" customHeight="1" x14ac:dyDescent="0.25"/>
    <row r="580" ht="15" hidden="1" customHeight="1" x14ac:dyDescent="0.25"/>
    <row r="581" ht="15" hidden="1" customHeight="1" x14ac:dyDescent="0.25"/>
    <row r="582" ht="15" hidden="1" customHeight="1" x14ac:dyDescent="0.25"/>
    <row r="583" ht="15" hidden="1" customHeight="1" x14ac:dyDescent="0.25"/>
    <row r="584" ht="15" hidden="1" customHeight="1" x14ac:dyDescent="0.25"/>
    <row r="585" ht="15" hidden="1" customHeight="1" x14ac:dyDescent="0.25"/>
    <row r="586" ht="15" hidden="1" customHeight="1" x14ac:dyDescent="0.25"/>
    <row r="587" ht="15" hidden="1" customHeight="1" x14ac:dyDescent="0.25"/>
    <row r="588" ht="15" hidden="1" customHeight="1" x14ac:dyDescent="0.25"/>
    <row r="589" ht="15" hidden="1" customHeight="1" x14ac:dyDescent="0.25"/>
    <row r="590" ht="15" hidden="1" customHeight="1" x14ac:dyDescent="0.25"/>
    <row r="591" ht="15" hidden="1" customHeight="1" x14ac:dyDescent="0.25"/>
    <row r="592" ht="15" hidden="1" customHeight="1" x14ac:dyDescent="0.25"/>
    <row r="593" ht="15" hidden="1" customHeight="1" x14ac:dyDescent="0.25"/>
    <row r="594" ht="15" hidden="1" customHeight="1" x14ac:dyDescent="0.25"/>
    <row r="595" ht="15" hidden="1" customHeight="1" x14ac:dyDescent="0.25"/>
    <row r="596" ht="15" hidden="1" customHeight="1" x14ac:dyDescent="0.25"/>
    <row r="597" ht="15" hidden="1" customHeight="1" x14ac:dyDescent="0.25"/>
    <row r="598" ht="15" hidden="1" customHeight="1" x14ac:dyDescent="0.25"/>
    <row r="599" ht="15" hidden="1" customHeight="1" x14ac:dyDescent="0.25"/>
    <row r="600" ht="15" hidden="1" customHeight="1" x14ac:dyDescent="0.25"/>
    <row r="601" ht="15" hidden="1" customHeight="1" x14ac:dyDescent="0.25"/>
    <row r="602" ht="15" hidden="1" customHeight="1" x14ac:dyDescent="0.25"/>
    <row r="603" ht="15" hidden="1" customHeight="1" x14ac:dyDescent="0.25"/>
    <row r="604" ht="15" hidden="1" customHeight="1" x14ac:dyDescent="0.25"/>
    <row r="605" ht="15" hidden="1" customHeight="1" x14ac:dyDescent="0.25"/>
    <row r="606" ht="15" hidden="1" customHeight="1" x14ac:dyDescent="0.25"/>
    <row r="607" ht="15" hidden="1" customHeight="1" x14ac:dyDescent="0.25"/>
    <row r="608" ht="15" hidden="1" customHeight="1" x14ac:dyDescent="0.25"/>
    <row r="609" ht="15" hidden="1" customHeight="1" x14ac:dyDescent="0.25"/>
    <row r="610" ht="15" hidden="1" customHeight="1" x14ac:dyDescent="0.25"/>
    <row r="611" ht="15" hidden="1" customHeight="1" x14ac:dyDescent="0.25"/>
    <row r="612" ht="15" hidden="1" customHeight="1" x14ac:dyDescent="0.25"/>
    <row r="613" ht="15" hidden="1" customHeight="1" x14ac:dyDescent="0.25"/>
    <row r="614" ht="15" hidden="1" customHeight="1" x14ac:dyDescent="0.25"/>
    <row r="615" ht="15" hidden="1" customHeight="1" x14ac:dyDescent="0.25"/>
    <row r="616" ht="15" hidden="1" customHeight="1" x14ac:dyDescent="0.25"/>
    <row r="617" ht="15" hidden="1" customHeight="1" x14ac:dyDescent="0.25"/>
    <row r="618" ht="15" hidden="1" customHeight="1" x14ac:dyDescent="0.25"/>
    <row r="619" ht="15" hidden="1" customHeight="1" x14ac:dyDescent="0.25"/>
    <row r="620" ht="15" hidden="1" customHeight="1" x14ac:dyDescent="0.25"/>
    <row r="621" ht="15" hidden="1" customHeight="1" x14ac:dyDescent="0.25"/>
    <row r="622" ht="15" hidden="1" customHeight="1" x14ac:dyDescent="0.25"/>
    <row r="623" ht="15" hidden="1" customHeight="1" x14ac:dyDescent="0.25"/>
    <row r="624" ht="15" hidden="1" customHeight="1" x14ac:dyDescent="0.25"/>
    <row r="625" ht="15" hidden="1" customHeight="1" x14ac:dyDescent="0.25"/>
    <row r="626" ht="15" hidden="1" customHeight="1" x14ac:dyDescent="0.25"/>
    <row r="627" ht="15" hidden="1" customHeight="1" x14ac:dyDescent="0.25"/>
    <row r="628" ht="15" hidden="1" customHeight="1" x14ac:dyDescent="0.25"/>
    <row r="629" ht="15" hidden="1" customHeight="1" x14ac:dyDescent="0.25"/>
  </sheetData>
  <mergeCells count="5">
    <mergeCell ref="B47:F47"/>
    <mergeCell ref="B48:F48"/>
    <mergeCell ref="B14:F14"/>
    <mergeCell ref="B15:F15"/>
    <mergeCell ref="B16:F16"/>
  </mergeCells>
  <conditionalFormatting sqref="B50:H74">
    <cfRule type="cellIs" dxfId="14" priority="2" operator="greaterThan">
      <formula>2</formula>
    </cfRule>
    <cfRule type="cellIs" priority="3" operator="greaterThan">
      <formula>0.02</formula>
    </cfRule>
  </conditionalFormatting>
  <conditionalFormatting sqref="D53">
    <cfRule type="cellIs" dxfId="13" priority="1" operator="greaterThan">
      <formula>2</formula>
    </cfRule>
  </conditionalFormatting>
  <pageMargins left="0.36" right="0.32" top="0.36" bottom="0.34" header="0.31496062992125984" footer="0.31496062992125984"/>
  <pageSetup paperSize="9" scale="43" fitToHeight="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J1278"/>
  <sheetViews>
    <sheetView showGridLines="0" zoomScaleNormal="100" workbookViewId="0">
      <pane ySplit="2" topLeftCell="A3" activePane="bottomLeft" state="frozen"/>
      <selection pane="bottomLeft" activeCell="F812" sqref="F812"/>
    </sheetView>
  </sheetViews>
  <sheetFormatPr defaultColWidth="0" defaultRowHeight="15" zeroHeight="1" x14ac:dyDescent="0.25"/>
  <cols>
    <col min="1" max="1" width="67.140625" style="370" customWidth="1"/>
    <col min="2" max="2" width="32.42578125" style="370" customWidth="1"/>
    <col min="3" max="3" width="31" style="370" bestFit="1" customWidth="1"/>
    <col min="4" max="4" width="36.28515625" style="370" bestFit="1" customWidth="1"/>
    <col min="5" max="5" width="15.7109375" style="370" bestFit="1" customWidth="1"/>
    <col min="6" max="6" width="14.7109375" bestFit="1" customWidth="1"/>
    <col min="7" max="7" width="14.140625" bestFit="1" customWidth="1"/>
    <col min="8" max="10" width="0" hidden="1" customWidth="1"/>
    <col min="11" max="16384" width="9.140625" hidden="1"/>
  </cols>
  <sheetData>
    <row r="1" spans="1:7" ht="15" customHeight="1" x14ac:dyDescent="0.25">
      <c r="A1" s="770" t="s">
        <v>391</v>
      </c>
      <c r="B1" s="771"/>
      <c r="C1" s="771"/>
      <c r="D1" s="771"/>
      <c r="E1" s="771"/>
      <c r="F1" s="771"/>
      <c r="G1" s="771"/>
    </row>
    <row r="2" spans="1:7" ht="15" customHeight="1" x14ac:dyDescent="0.25">
      <c r="A2" s="770"/>
      <c r="B2" s="771"/>
      <c r="C2" s="771"/>
      <c r="D2" s="771"/>
      <c r="E2" s="771"/>
      <c r="F2" s="771"/>
      <c r="G2" s="771"/>
    </row>
    <row r="3" spans="1:7" ht="15" customHeight="1" thickBot="1" x14ac:dyDescent="0.3">
      <c r="A3" s="371"/>
      <c r="B3" s="371"/>
      <c r="C3" s="371"/>
      <c r="D3" s="371"/>
      <c r="E3" s="371"/>
      <c r="F3" s="204"/>
      <c r="G3" s="204"/>
    </row>
    <row r="4" spans="1:7" ht="22.5" customHeight="1" thickBot="1" x14ac:dyDescent="0.3">
      <c r="A4" s="372" t="s">
        <v>348</v>
      </c>
      <c r="B4" s="373"/>
      <c r="C4" s="373"/>
      <c r="D4" s="373"/>
      <c r="E4" s="373"/>
      <c r="F4" s="179"/>
      <c r="G4" s="179"/>
    </row>
    <row r="5" spans="1:7" ht="36" x14ac:dyDescent="0.25">
      <c r="A5" s="374" t="s">
        <v>539</v>
      </c>
      <c r="B5" s="373"/>
      <c r="C5" s="373"/>
      <c r="D5" s="373"/>
      <c r="E5" s="373"/>
      <c r="F5" s="179"/>
      <c r="G5" s="179"/>
    </row>
    <row r="6" spans="1:7" ht="21" customHeight="1" thickBot="1" x14ac:dyDescent="0.3">
      <c r="A6" s="375" t="s">
        <v>531</v>
      </c>
      <c r="B6" s="373"/>
      <c r="C6" s="373"/>
      <c r="D6" s="373"/>
      <c r="E6" s="373"/>
      <c r="F6" s="179"/>
      <c r="G6" s="179"/>
    </row>
    <row r="7" spans="1:7" ht="21" customHeight="1" thickBot="1" x14ac:dyDescent="0.3">
      <c r="A7" s="373"/>
      <c r="B7" s="373"/>
      <c r="C7" s="373"/>
      <c r="D7" s="373"/>
      <c r="E7" s="373"/>
      <c r="F7" s="179"/>
      <c r="G7" s="179"/>
    </row>
    <row r="8" spans="1:7" ht="27" thickBot="1" x14ac:dyDescent="0.3">
      <c r="A8" s="376" t="s">
        <v>1</v>
      </c>
      <c r="B8" s="377"/>
      <c r="C8" s="377"/>
      <c r="D8" s="377"/>
      <c r="E8" s="377"/>
      <c r="F8" s="192"/>
      <c r="G8" s="192"/>
    </row>
    <row r="9" spans="1:7" ht="15.75" thickBot="1" x14ac:dyDescent="0.3">
      <c r="A9" s="378" t="s">
        <v>549</v>
      </c>
      <c r="B9" s="379"/>
      <c r="C9" s="379"/>
      <c r="D9" s="379"/>
      <c r="E9" s="379"/>
      <c r="F9" s="188"/>
      <c r="G9" s="188"/>
    </row>
    <row r="10" spans="1:7" x14ac:dyDescent="0.25">
      <c r="A10" s="772" t="s">
        <v>394</v>
      </c>
      <c r="B10" s="773"/>
      <c r="C10" s="380"/>
      <c r="D10" s="381"/>
      <c r="E10" s="381"/>
      <c r="F10" s="127"/>
      <c r="G10" s="127"/>
    </row>
    <row r="11" spans="1:7" x14ac:dyDescent="0.25">
      <c r="A11" s="382">
        <v>2013</v>
      </c>
      <c r="B11" s="383">
        <v>300033</v>
      </c>
      <c r="C11" s="380"/>
      <c r="D11" s="381"/>
      <c r="E11" s="381"/>
      <c r="F11" s="127"/>
      <c r="G11" s="127"/>
    </row>
    <row r="12" spans="1:7" x14ac:dyDescent="0.25">
      <c r="A12" s="382">
        <v>2014</v>
      </c>
      <c r="B12" s="383">
        <v>300914</v>
      </c>
      <c r="C12" s="380"/>
      <c r="D12" s="381"/>
      <c r="E12" s="381"/>
      <c r="F12" s="127"/>
      <c r="G12" s="127"/>
    </row>
    <row r="13" spans="1:7" x14ac:dyDescent="0.25">
      <c r="A13" s="382">
        <v>2015</v>
      </c>
      <c r="B13" s="383">
        <v>303329</v>
      </c>
      <c r="C13" s="380"/>
      <c r="D13" s="381"/>
      <c r="E13" s="381"/>
      <c r="F13" s="127"/>
      <c r="G13" s="127"/>
    </row>
    <row r="14" spans="1:7" x14ac:dyDescent="0.25">
      <c r="A14" s="382" t="s">
        <v>670</v>
      </c>
      <c r="B14" s="384">
        <v>299969</v>
      </c>
      <c r="C14" s="380"/>
      <c r="D14" s="381"/>
      <c r="E14" s="381"/>
      <c r="F14" s="127"/>
      <c r="G14" s="127"/>
    </row>
    <row r="15" spans="1:7" x14ac:dyDescent="0.25">
      <c r="A15" s="382" t="s">
        <v>671</v>
      </c>
      <c r="B15" s="384">
        <v>364</v>
      </c>
      <c r="C15" s="380"/>
      <c r="D15" s="381"/>
      <c r="E15" s="381"/>
      <c r="F15" s="127"/>
      <c r="G15" s="127"/>
    </row>
    <row r="16" spans="1:7" x14ac:dyDescent="0.25">
      <c r="A16" s="382" t="s">
        <v>672</v>
      </c>
      <c r="B16" s="385">
        <v>303137</v>
      </c>
      <c r="C16" s="380"/>
      <c r="D16" s="381"/>
      <c r="E16" s="381"/>
      <c r="F16" s="127"/>
      <c r="G16" s="127"/>
    </row>
    <row r="17" spans="1:7" x14ac:dyDescent="0.25">
      <c r="A17" s="382" t="s">
        <v>422</v>
      </c>
      <c r="B17" s="386">
        <v>1.11E-2</v>
      </c>
      <c r="C17" s="380"/>
      <c r="D17" s="381"/>
      <c r="E17" s="381"/>
      <c r="F17" s="127"/>
      <c r="G17" s="127"/>
    </row>
    <row r="18" spans="1:7" ht="15.75" thickBot="1" x14ac:dyDescent="0.3">
      <c r="A18" s="387" t="s">
        <v>550</v>
      </c>
      <c r="B18" s="562">
        <v>1.1993370699999999E-3</v>
      </c>
      <c r="C18" s="381"/>
      <c r="D18" s="381"/>
      <c r="E18" s="381"/>
      <c r="F18" s="127"/>
      <c r="G18" s="127"/>
    </row>
    <row r="19" spans="1:7" ht="15.75" thickBot="1" x14ac:dyDescent="0.3">
      <c r="A19" s="389" t="s">
        <v>586</v>
      </c>
      <c r="B19" s="390"/>
      <c r="C19" s="381"/>
      <c r="D19" s="381"/>
      <c r="E19" s="381"/>
      <c r="F19" s="127"/>
      <c r="G19" s="127"/>
    </row>
    <row r="20" spans="1:7" ht="15.75" thickBot="1" x14ac:dyDescent="0.3">
      <c r="A20" s="391" t="s">
        <v>394</v>
      </c>
      <c r="B20" s="392" t="s">
        <v>460</v>
      </c>
      <c r="C20" s="392" t="s">
        <v>461</v>
      </c>
      <c r="D20" s="393" t="s">
        <v>447</v>
      </c>
      <c r="E20" s="394" t="s">
        <v>443</v>
      </c>
      <c r="F20" s="127"/>
      <c r="G20" s="127"/>
    </row>
    <row r="21" spans="1:7" x14ac:dyDescent="0.25">
      <c r="A21" s="395" t="s">
        <v>7</v>
      </c>
      <c r="B21" s="396">
        <v>0</v>
      </c>
      <c r="C21" s="397">
        <v>303137</v>
      </c>
      <c r="D21" s="398">
        <v>0</v>
      </c>
      <c r="E21" s="399">
        <v>1</v>
      </c>
      <c r="F21" s="127"/>
      <c r="G21" s="127"/>
    </row>
    <row r="22" spans="1:7" x14ac:dyDescent="0.25">
      <c r="A22" s="400" t="s">
        <v>8</v>
      </c>
      <c r="B22" s="396">
        <v>1237</v>
      </c>
      <c r="C22" s="401">
        <v>301900</v>
      </c>
      <c r="D22" s="398">
        <v>4.1000000000000003E-3</v>
      </c>
      <c r="E22" s="399">
        <v>0.99590000000000001</v>
      </c>
      <c r="F22" s="127"/>
      <c r="G22" s="127"/>
    </row>
    <row r="23" spans="1:7" x14ac:dyDescent="0.25">
      <c r="A23" s="400" t="s">
        <v>9</v>
      </c>
      <c r="B23" s="396">
        <v>0</v>
      </c>
      <c r="C23" s="401">
        <v>303137</v>
      </c>
      <c r="D23" s="398">
        <v>0</v>
      </c>
      <c r="E23" s="399">
        <v>1</v>
      </c>
      <c r="F23" s="127"/>
      <c r="G23" s="127"/>
    </row>
    <row r="24" spans="1:7" x14ac:dyDescent="0.25">
      <c r="A24" s="400" t="s">
        <v>10</v>
      </c>
      <c r="B24" s="396">
        <v>20515</v>
      </c>
      <c r="C24" s="401">
        <v>282622</v>
      </c>
      <c r="D24" s="398">
        <v>6.7699999999999996E-2</v>
      </c>
      <c r="E24" s="399">
        <v>0.93230000000000002</v>
      </c>
      <c r="F24" s="127"/>
      <c r="G24" s="127"/>
    </row>
    <row r="25" spans="1:7" x14ac:dyDescent="0.25">
      <c r="A25" s="400" t="s">
        <v>11</v>
      </c>
      <c r="B25" s="402">
        <v>0</v>
      </c>
      <c r="C25" s="403">
        <v>94493</v>
      </c>
      <c r="D25" s="398">
        <v>0</v>
      </c>
      <c r="E25" s="399">
        <v>1</v>
      </c>
      <c r="F25" s="127"/>
      <c r="G25" s="127"/>
    </row>
    <row r="26" spans="1:7" x14ac:dyDescent="0.25">
      <c r="A26" s="400" t="s">
        <v>12</v>
      </c>
      <c r="B26" s="396">
        <v>0</v>
      </c>
      <c r="C26" s="401">
        <v>303137</v>
      </c>
      <c r="D26" s="398">
        <v>0</v>
      </c>
      <c r="E26" s="399">
        <v>1</v>
      </c>
      <c r="F26" s="127"/>
      <c r="G26" s="127"/>
    </row>
    <row r="27" spans="1:7" x14ac:dyDescent="0.25">
      <c r="A27" s="400" t="s">
        <v>13</v>
      </c>
      <c r="B27" s="396">
        <v>0</v>
      </c>
      <c r="C27" s="401">
        <v>303137</v>
      </c>
      <c r="D27" s="398">
        <v>0</v>
      </c>
      <c r="E27" s="399">
        <v>1</v>
      </c>
      <c r="F27" s="127"/>
      <c r="G27" s="127"/>
    </row>
    <row r="28" spans="1:7" x14ac:dyDescent="0.25">
      <c r="A28" s="400" t="s">
        <v>430</v>
      </c>
      <c r="B28" s="396">
        <v>261</v>
      </c>
      <c r="C28" s="401">
        <v>302876</v>
      </c>
      <c r="D28" s="398">
        <v>8.9999999999999998E-4</v>
      </c>
      <c r="E28" s="399">
        <v>0.99909999999999999</v>
      </c>
      <c r="F28" s="127"/>
      <c r="G28" s="127"/>
    </row>
    <row r="29" spans="1:7" x14ac:dyDescent="0.25">
      <c r="A29" s="400" t="s">
        <v>15</v>
      </c>
      <c r="B29" s="396">
        <v>182</v>
      </c>
      <c r="C29" s="401">
        <v>302955</v>
      </c>
      <c r="D29" s="398">
        <v>5.9999999999999995E-4</v>
      </c>
      <c r="E29" s="399">
        <v>0.99939999999999996</v>
      </c>
      <c r="F29" s="127"/>
      <c r="G29" s="127"/>
    </row>
    <row r="30" spans="1:7" x14ac:dyDescent="0.25">
      <c r="A30" s="400" t="s">
        <v>16</v>
      </c>
      <c r="B30" s="396">
        <v>7493</v>
      </c>
      <c r="C30" s="401">
        <v>295644</v>
      </c>
      <c r="D30" s="398">
        <v>2.47E-2</v>
      </c>
      <c r="E30" s="399">
        <v>0.97529999999999994</v>
      </c>
      <c r="F30" s="127"/>
      <c r="G30" s="127"/>
    </row>
    <row r="31" spans="1:7" x14ac:dyDescent="0.25">
      <c r="A31" s="400" t="s">
        <v>17</v>
      </c>
      <c r="B31" s="396">
        <v>31803</v>
      </c>
      <c r="C31" s="401">
        <v>271334</v>
      </c>
      <c r="D31" s="398">
        <v>0.10489999999999999</v>
      </c>
      <c r="E31" s="399">
        <v>0.89510000000000001</v>
      </c>
      <c r="F31" s="127"/>
      <c r="G31" s="127"/>
    </row>
    <row r="32" spans="1:7" x14ac:dyDescent="0.25">
      <c r="A32" s="400" t="s">
        <v>18</v>
      </c>
      <c r="B32" s="396">
        <v>118</v>
      </c>
      <c r="C32" s="401">
        <v>303019</v>
      </c>
      <c r="D32" s="398">
        <v>4.0000000000000002E-4</v>
      </c>
      <c r="E32" s="399">
        <v>0.99960000000000004</v>
      </c>
      <c r="F32" s="127"/>
      <c r="G32" s="127"/>
    </row>
    <row r="33" spans="1:7" x14ac:dyDescent="0.25">
      <c r="A33" s="400" t="s">
        <v>19</v>
      </c>
      <c r="B33" s="396">
        <v>1497</v>
      </c>
      <c r="C33" s="401">
        <v>301640</v>
      </c>
      <c r="D33" s="398">
        <v>4.8999999999999998E-3</v>
      </c>
      <c r="E33" s="399">
        <v>0.99509999999999998</v>
      </c>
      <c r="F33" s="127"/>
      <c r="G33" s="127"/>
    </row>
    <row r="34" spans="1:7" ht="15.75" thickBot="1" x14ac:dyDescent="0.3">
      <c r="A34" s="404" t="s">
        <v>527</v>
      </c>
      <c r="B34" s="405">
        <v>5969</v>
      </c>
      <c r="C34" s="406">
        <v>297168</v>
      </c>
      <c r="D34" s="407">
        <v>1.9699999999999999E-2</v>
      </c>
      <c r="E34" s="408">
        <v>0.98029999999999995</v>
      </c>
      <c r="F34" s="127"/>
      <c r="G34" s="127"/>
    </row>
    <row r="35" spans="1:7" ht="15.75" customHeight="1" thickBot="1" x14ac:dyDescent="0.3">
      <c r="A35" s="378" t="s">
        <v>396</v>
      </c>
      <c r="B35" s="381"/>
      <c r="C35" s="381"/>
      <c r="D35" s="381"/>
      <c r="E35" s="381"/>
      <c r="F35" s="127"/>
      <c r="G35" s="127"/>
    </row>
    <row r="36" spans="1:7" ht="15.75" customHeight="1" thickBot="1" x14ac:dyDescent="0.3">
      <c r="A36" s="409" t="s">
        <v>424</v>
      </c>
      <c r="B36" s="393" t="s">
        <v>460</v>
      </c>
      <c r="C36" s="392" t="s">
        <v>462</v>
      </c>
      <c r="D36" s="410" t="s">
        <v>447</v>
      </c>
      <c r="E36" s="392" t="s">
        <v>442</v>
      </c>
      <c r="F36" s="127"/>
      <c r="G36" s="127"/>
    </row>
    <row r="37" spans="1:7" ht="15.75" customHeight="1" x14ac:dyDescent="0.25">
      <c r="A37" s="400" t="s">
        <v>673</v>
      </c>
      <c r="B37" s="411">
        <v>9088</v>
      </c>
      <c r="C37" s="411">
        <v>6251</v>
      </c>
      <c r="D37" s="412">
        <v>0.59250000000000003</v>
      </c>
      <c r="E37" s="412">
        <v>0.40749999999999997</v>
      </c>
      <c r="F37" s="127"/>
      <c r="G37" s="127"/>
    </row>
    <row r="38" spans="1:7" ht="15.75" customHeight="1" x14ac:dyDescent="0.25">
      <c r="A38" s="400" t="s">
        <v>674</v>
      </c>
      <c r="B38" s="413">
        <v>8388</v>
      </c>
      <c r="C38" s="413">
        <v>6683</v>
      </c>
      <c r="D38" s="412">
        <v>0.55659999999999998</v>
      </c>
      <c r="E38" s="412">
        <v>0.44340000000000002</v>
      </c>
      <c r="F38" s="127"/>
      <c r="G38" s="127"/>
    </row>
    <row r="39" spans="1:7" ht="15.75" customHeight="1" x14ac:dyDescent="0.25">
      <c r="A39" s="400" t="s">
        <v>675</v>
      </c>
      <c r="B39" s="413">
        <v>3597</v>
      </c>
      <c r="C39" s="413">
        <v>11742</v>
      </c>
      <c r="D39" s="412">
        <v>0.23449999999999999</v>
      </c>
      <c r="E39" s="412">
        <v>0.76549999999999996</v>
      </c>
      <c r="F39" s="127"/>
      <c r="G39" s="127"/>
    </row>
    <row r="40" spans="1:7" ht="30" thickBot="1" x14ac:dyDescent="0.3">
      <c r="A40" s="404" t="s">
        <v>676</v>
      </c>
      <c r="B40" s="414">
        <v>2125</v>
      </c>
      <c r="C40" s="414">
        <v>12946</v>
      </c>
      <c r="D40" s="412">
        <v>0.14099999999999999</v>
      </c>
      <c r="E40" s="412">
        <v>0.85899999999999999</v>
      </c>
      <c r="F40" s="127"/>
      <c r="G40" s="127"/>
    </row>
    <row r="41" spans="1:7" ht="15.75" customHeight="1" thickBot="1" x14ac:dyDescent="0.3">
      <c r="A41" s="409" t="s">
        <v>423</v>
      </c>
      <c r="B41" s="415" t="s">
        <v>460</v>
      </c>
      <c r="C41" s="416" t="s">
        <v>462</v>
      </c>
      <c r="D41" s="410" t="s">
        <v>447</v>
      </c>
      <c r="E41" s="392" t="s">
        <v>442</v>
      </c>
      <c r="F41" s="127"/>
      <c r="G41" s="127"/>
    </row>
    <row r="42" spans="1:7" ht="15.75" customHeight="1" x14ac:dyDescent="0.25">
      <c r="A42" s="400" t="s">
        <v>677</v>
      </c>
      <c r="B42" s="411">
        <v>1737</v>
      </c>
      <c r="C42" s="411">
        <v>190</v>
      </c>
      <c r="D42" s="412">
        <v>0.90139999999999998</v>
      </c>
      <c r="E42" s="412">
        <v>9.8599999999999993E-2</v>
      </c>
      <c r="F42" s="127"/>
      <c r="G42" s="127"/>
    </row>
    <row r="43" spans="1:7" ht="15.75" customHeight="1" x14ac:dyDescent="0.25">
      <c r="A43" s="400" t="s">
        <v>678</v>
      </c>
      <c r="B43" s="413">
        <v>1319</v>
      </c>
      <c r="C43" s="413">
        <v>566</v>
      </c>
      <c r="D43" s="412">
        <v>0.69969999999999999</v>
      </c>
      <c r="E43" s="412">
        <v>0.30030000000000001</v>
      </c>
      <c r="F43" s="127"/>
      <c r="G43" s="127"/>
    </row>
    <row r="44" spans="1:7" ht="29.25" x14ac:dyDescent="0.25">
      <c r="A44" s="400" t="s">
        <v>679</v>
      </c>
      <c r="B44" s="413">
        <v>1730</v>
      </c>
      <c r="C44" s="413">
        <v>197</v>
      </c>
      <c r="D44" s="412">
        <v>0.89780000000000004</v>
      </c>
      <c r="E44" s="412">
        <v>0.1022</v>
      </c>
      <c r="F44" s="127"/>
      <c r="G44" s="127"/>
    </row>
    <row r="45" spans="1:7" ht="28.5" customHeight="1" thickBot="1" x14ac:dyDescent="0.3">
      <c r="A45" s="404" t="s">
        <v>680</v>
      </c>
      <c r="B45" s="414">
        <v>969</v>
      </c>
      <c r="C45" s="414">
        <v>916</v>
      </c>
      <c r="D45" s="412">
        <v>0.5141</v>
      </c>
      <c r="E45" s="412">
        <v>0.4859</v>
      </c>
      <c r="F45" s="127"/>
      <c r="G45" s="127"/>
    </row>
    <row r="46" spans="1:7" ht="15.75" customHeight="1" thickBot="1" x14ac:dyDescent="0.3">
      <c r="A46" s="409" t="s">
        <v>425</v>
      </c>
      <c r="B46" s="415" t="s">
        <v>460</v>
      </c>
      <c r="C46" s="416" t="s">
        <v>462</v>
      </c>
      <c r="D46" s="410" t="s">
        <v>447</v>
      </c>
      <c r="E46" s="392" t="s">
        <v>442</v>
      </c>
      <c r="F46" s="127"/>
      <c r="G46" s="127"/>
    </row>
    <row r="47" spans="1:7" ht="15.75" customHeight="1" x14ac:dyDescent="0.25">
      <c r="A47" s="400" t="s">
        <v>681</v>
      </c>
      <c r="B47" s="411">
        <v>8018</v>
      </c>
      <c r="C47" s="411">
        <v>0</v>
      </c>
      <c r="D47" s="412">
        <v>1</v>
      </c>
      <c r="E47" s="412">
        <v>0</v>
      </c>
      <c r="F47" s="127"/>
      <c r="G47" s="127"/>
    </row>
    <row r="48" spans="1:7" ht="15.75" customHeight="1" x14ac:dyDescent="0.25">
      <c r="A48" s="400" t="s">
        <v>682</v>
      </c>
      <c r="B48" s="413">
        <v>6201</v>
      </c>
      <c r="C48" s="413">
        <v>2025</v>
      </c>
      <c r="D48" s="412">
        <v>0.75380000000000003</v>
      </c>
      <c r="E48" s="412">
        <v>0.2462</v>
      </c>
      <c r="F48" s="127"/>
      <c r="G48" s="127"/>
    </row>
    <row r="49" spans="1:10" ht="15.75" customHeight="1" x14ac:dyDescent="0.25">
      <c r="A49" s="400" t="s">
        <v>683</v>
      </c>
      <c r="B49" s="413">
        <v>8018</v>
      </c>
      <c r="C49" s="413">
        <v>0</v>
      </c>
      <c r="D49" s="412">
        <v>1</v>
      </c>
      <c r="E49" s="412">
        <v>0</v>
      </c>
      <c r="F49" s="127"/>
      <c r="G49" s="127"/>
    </row>
    <row r="50" spans="1:10" ht="30" thickBot="1" x14ac:dyDescent="0.3">
      <c r="A50" s="404" t="s">
        <v>684</v>
      </c>
      <c r="B50" s="414">
        <v>141</v>
      </c>
      <c r="C50" s="414">
        <v>8085</v>
      </c>
      <c r="D50" s="417">
        <v>1.7100000000000001E-2</v>
      </c>
      <c r="E50" s="417">
        <v>0.9829</v>
      </c>
      <c r="F50" s="127"/>
      <c r="G50" s="127"/>
    </row>
    <row r="51" spans="1:10" ht="15.75" customHeight="1" x14ac:dyDescent="0.25">
      <c r="A51" s="378"/>
      <c r="B51" s="418"/>
      <c r="C51" s="381"/>
      <c r="D51" s="381"/>
      <c r="E51" s="381"/>
      <c r="F51" s="127"/>
      <c r="G51" s="127"/>
    </row>
    <row r="52" spans="1:10" ht="15.75" thickBot="1" x14ac:dyDescent="0.3">
      <c r="A52" s="389" t="s">
        <v>395</v>
      </c>
      <c r="B52" s="390"/>
      <c r="C52" s="381"/>
      <c r="D52" s="381"/>
      <c r="E52" s="381"/>
      <c r="F52" s="127"/>
      <c r="G52" s="127"/>
    </row>
    <row r="53" spans="1:10" s="189" customFormat="1" ht="15.75" thickBot="1" x14ac:dyDescent="0.3">
      <c r="A53" s="419" t="s">
        <v>394</v>
      </c>
      <c r="B53" s="392" t="s">
        <v>460</v>
      </c>
      <c r="C53" s="392" t="s">
        <v>462</v>
      </c>
      <c r="D53" s="392" t="s">
        <v>537</v>
      </c>
      <c r="E53" s="392" t="s">
        <v>447</v>
      </c>
      <c r="F53" s="190" t="s">
        <v>442</v>
      </c>
      <c r="G53" s="190" t="s">
        <v>536</v>
      </c>
    </row>
    <row r="54" spans="1:10" x14ac:dyDescent="0.25">
      <c r="A54" s="395" t="s">
        <v>263</v>
      </c>
      <c r="B54" s="411">
        <v>26916</v>
      </c>
      <c r="C54" s="411">
        <v>269475</v>
      </c>
      <c r="D54" s="411">
        <v>6746</v>
      </c>
      <c r="E54" s="412">
        <v>8.8800000000000004E-2</v>
      </c>
      <c r="F54" s="286">
        <v>0.88900000000000001</v>
      </c>
      <c r="G54" s="286">
        <v>2.23E-2</v>
      </c>
    </row>
    <row r="55" spans="1:10" s="176" customFormat="1" ht="15" customHeight="1" x14ac:dyDescent="0.25">
      <c r="A55" s="400" t="s">
        <v>528</v>
      </c>
      <c r="B55" s="413">
        <v>5078</v>
      </c>
      <c r="C55" s="413">
        <v>127209</v>
      </c>
      <c r="D55" s="413">
        <v>383</v>
      </c>
      <c r="E55" s="412">
        <v>3.8300000000000001E-2</v>
      </c>
      <c r="F55" s="286">
        <v>0.95879999999999999</v>
      </c>
      <c r="G55" s="286">
        <v>2.8999999999999998E-3</v>
      </c>
      <c r="J55"/>
    </row>
    <row r="56" spans="1:10" ht="15.75" thickBot="1" x14ac:dyDescent="0.3">
      <c r="A56" s="389"/>
      <c r="B56" s="420"/>
      <c r="C56" s="421"/>
      <c r="D56" s="421"/>
      <c r="E56" s="422"/>
      <c r="F56" s="225"/>
      <c r="G56" s="225"/>
    </row>
    <row r="57" spans="1:10" s="189" customFormat="1" ht="15.75" thickBot="1" x14ac:dyDescent="0.3">
      <c r="A57" s="419" t="s">
        <v>488</v>
      </c>
      <c r="B57" s="392" t="s">
        <v>489</v>
      </c>
      <c r="C57" s="392" t="s">
        <v>485</v>
      </c>
      <c r="D57" s="392" t="s">
        <v>490</v>
      </c>
      <c r="E57" s="381"/>
      <c r="F57" s="127"/>
      <c r="G57" s="127"/>
    </row>
    <row r="58" spans="1:10" ht="15.75" customHeight="1" thickBot="1" x14ac:dyDescent="0.3">
      <c r="A58" s="214" t="s">
        <v>398</v>
      </c>
      <c r="B58" s="289">
        <v>149916</v>
      </c>
      <c r="C58" s="290">
        <v>303137</v>
      </c>
      <c r="D58" s="298">
        <v>0.495</v>
      </c>
      <c r="E58" s="381"/>
      <c r="F58" s="127"/>
      <c r="G58" s="127"/>
    </row>
    <row r="59" spans="1:10" ht="15.75" customHeight="1" x14ac:dyDescent="0.25">
      <c r="A59" s="216" t="s">
        <v>400</v>
      </c>
      <c r="B59" s="287">
        <v>1689</v>
      </c>
      <c r="C59" s="288">
        <v>3243</v>
      </c>
      <c r="D59" s="297">
        <v>0.52100000000000002</v>
      </c>
      <c r="E59" s="381"/>
      <c r="F59" s="127"/>
      <c r="G59" s="127"/>
    </row>
    <row r="60" spans="1:10" ht="15.75" customHeight="1" x14ac:dyDescent="0.25">
      <c r="A60" s="205" t="s">
        <v>401</v>
      </c>
      <c r="B60" s="294">
        <v>48269</v>
      </c>
      <c r="C60" s="288">
        <v>71650</v>
      </c>
      <c r="D60" s="299">
        <v>0.67400000000000004</v>
      </c>
      <c r="E60" s="381"/>
      <c r="F60" s="127"/>
      <c r="G60" s="127"/>
    </row>
    <row r="61" spans="1:10" ht="15.75" customHeight="1" x14ac:dyDescent="0.25">
      <c r="A61" s="205" t="s">
        <v>402</v>
      </c>
      <c r="B61" s="294">
        <v>79271</v>
      </c>
      <c r="C61" s="288">
        <v>161413</v>
      </c>
      <c r="D61" s="299">
        <v>0.49099999999999999</v>
      </c>
      <c r="E61" s="381"/>
      <c r="F61" s="127"/>
      <c r="G61" s="127"/>
    </row>
    <row r="62" spans="1:10" ht="15.75" customHeight="1" x14ac:dyDescent="0.25">
      <c r="A62" s="205" t="s">
        <v>403</v>
      </c>
      <c r="B62" s="294">
        <v>20687</v>
      </c>
      <c r="C62" s="288">
        <v>66831</v>
      </c>
      <c r="D62" s="299">
        <v>0.31</v>
      </c>
      <c r="E62" s="381"/>
      <c r="F62" s="127"/>
      <c r="G62" s="127"/>
    </row>
    <row r="63" spans="1:10" ht="15.75" customHeight="1" x14ac:dyDescent="0.25">
      <c r="A63" s="206" t="s">
        <v>6</v>
      </c>
      <c r="B63" s="294">
        <v>1642</v>
      </c>
      <c r="C63" s="288">
        <v>27038</v>
      </c>
      <c r="D63" s="299">
        <v>6.0999999999999999E-2</v>
      </c>
      <c r="E63" s="381"/>
      <c r="F63" s="127"/>
      <c r="G63" s="127"/>
    </row>
    <row r="64" spans="1:10" ht="15.75" customHeight="1" x14ac:dyDescent="0.25">
      <c r="A64" s="205" t="s">
        <v>404</v>
      </c>
      <c r="B64" s="294">
        <v>5409</v>
      </c>
      <c r="C64" s="288">
        <v>9852</v>
      </c>
      <c r="D64" s="299">
        <v>0.54900000000000004</v>
      </c>
      <c r="E64" s="381"/>
      <c r="F64" s="127"/>
      <c r="G64" s="127"/>
    </row>
    <row r="65" spans="1:7" ht="15.75" customHeight="1" x14ac:dyDescent="0.25">
      <c r="A65" s="205" t="s">
        <v>587</v>
      </c>
      <c r="B65" s="294">
        <v>25765</v>
      </c>
      <c r="C65" s="288">
        <v>37610</v>
      </c>
      <c r="D65" s="299">
        <v>0.68500000000000005</v>
      </c>
      <c r="E65" s="381"/>
      <c r="F65" s="127"/>
      <c r="G65" s="127"/>
    </row>
    <row r="66" spans="1:7" ht="15.75" customHeight="1" x14ac:dyDescent="0.25">
      <c r="A66" s="205" t="s">
        <v>406</v>
      </c>
      <c r="B66" s="294">
        <v>4848</v>
      </c>
      <c r="C66" s="288">
        <v>12875</v>
      </c>
      <c r="D66" s="299">
        <v>0.377</v>
      </c>
      <c r="E66" s="381"/>
      <c r="F66" s="127"/>
      <c r="G66" s="127"/>
    </row>
    <row r="67" spans="1:7" ht="15.75" customHeight="1" x14ac:dyDescent="0.25">
      <c r="A67" s="205" t="s">
        <v>407</v>
      </c>
      <c r="B67" s="294">
        <v>4960</v>
      </c>
      <c r="C67" s="288">
        <v>15201</v>
      </c>
      <c r="D67" s="299">
        <v>0.32600000000000001</v>
      </c>
      <c r="E67" s="381"/>
      <c r="F67" s="127"/>
      <c r="G67" s="127"/>
    </row>
    <row r="68" spans="1:7" ht="15.75" customHeight="1" x14ac:dyDescent="0.25">
      <c r="A68" s="205" t="s">
        <v>634</v>
      </c>
      <c r="B68" s="294">
        <v>10078</v>
      </c>
      <c r="C68" s="288">
        <v>38381</v>
      </c>
      <c r="D68" s="299">
        <v>0.26300000000000001</v>
      </c>
      <c r="E68" s="381"/>
      <c r="F68" s="127"/>
      <c r="G68" s="127"/>
    </row>
    <row r="69" spans="1:7" ht="15.75" customHeight="1" x14ac:dyDescent="0.25">
      <c r="A69" s="205" t="s">
        <v>1063</v>
      </c>
      <c r="B69" s="294">
        <v>13318</v>
      </c>
      <c r="C69" s="288">
        <v>13748</v>
      </c>
      <c r="D69" s="299">
        <v>0.96899999999999997</v>
      </c>
      <c r="E69" s="381"/>
      <c r="F69" s="127"/>
      <c r="G69" s="127"/>
    </row>
    <row r="70" spans="1:7" ht="15.75" customHeight="1" x14ac:dyDescent="0.25">
      <c r="A70" s="205" t="s">
        <v>29</v>
      </c>
      <c r="B70" s="294">
        <v>35739</v>
      </c>
      <c r="C70" s="288">
        <v>45960</v>
      </c>
      <c r="D70" s="299">
        <v>0.77800000000000002</v>
      </c>
      <c r="E70" s="381"/>
      <c r="F70" s="127"/>
      <c r="G70" s="127"/>
    </row>
    <row r="71" spans="1:7" ht="15.75" customHeight="1" x14ac:dyDescent="0.25">
      <c r="A71" s="205" t="s">
        <v>40</v>
      </c>
      <c r="B71" s="294">
        <v>1693</v>
      </c>
      <c r="C71" s="288">
        <v>2594</v>
      </c>
      <c r="D71" s="299">
        <v>0.65300000000000002</v>
      </c>
      <c r="E71" s="381"/>
      <c r="F71" s="127"/>
      <c r="G71" s="127"/>
    </row>
    <row r="72" spans="1:7" ht="15.75" customHeight="1" x14ac:dyDescent="0.25">
      <c r="A72" s="205" t="s">
        <v>540</v>
      </c>
      <c r="B72" s="294">
        <v>11862</v>
      </c>
      <c r="C72" s="288">
        <v>15680</v>
      </c>
      <c r="D72" s="299">
        <v>0.75700000000000001</v>
      </c>
      <c r="E72" s="381"/>
      <c r="F72" s="127"/>
      <c r="G72" s="127"/>
    </row>
    <row r="73" spans="1:7" ht="15.75" customHeight="1" x14ac:dyDescent="0.25">
      <c r="A73" s="205" t="s">
        <v>32</v>
      </c>
      <c r="B73" s="294">
        <v>9293</v>
      </c>
      <c r="C73" s="288">
        <v>40489</v>
      </c>
      <c r="D73" s="299">
        <v>0.23</v>
      </c>
      <c r="E73" s="381"/>
      <c r="F73" s="127"/>
      <c r="G73" s="127"/>
    </row>
    <row r="74" spans="1:7" ht="15.75" customHeight="1" x14ac:dyDescent="0.25">
      <c r="A74" s="205" t="s">
        <v>409</v>
      </c>
      <c r="B74" s="294">
        <v>6400</v>
      </c>
      <c r="C74" s="288">
        <v>10500</v>
      </c>
      <c r="D74" s="299">
        <v>0.61</v>
      </c>
      <c r="E74" s="381"/>
      <c r="F74" s="127"/>
      <c r="G74" s="127"/>
    </row>
    <row r="75" spans="1:7" ht="15.75" customHeight="1" x14ac:dyDescent="0.25">
      <c r="A75" s="205" t="s">
        <v>220</v>
      </c>
      <c r="B75" s="294">
        <v>7262</v>
      </c>
      <c r="C75" s="288">
        <v>8437</v>
      </c>
      <c r="D75" s="299">
        <v>0.86099999999999999</v>
      </c>
      <c r="E75" s="381"/>
      <c r="F75" s="127"/>
      <c r="G75" s="127"/>
    </row>
    <row r="76" spans="1:7" ht="15.75" customHeight="1" x14ac:dyDescent="0.25">
      <c r="A76" s="205" t="s">
        <v>547</v>
      </c>
      <c r="B76" s="294">
        <v>2280</v>
      </c>
      <c r="C76" s="288">
        <v>4702</v>
      </c>
      <c r="D76" s="299">
        <v>0.48499999999999999</v>
      </c>
      <c r="E76" s="381"/>
      <c r="F76" s="127"/>
      <c r="G76" s="127"/>
    </row>
    <row r="77" spans="1:7" ht="15.75" customHeight="1" x14ac:dyDescent="0.25">
      <c r="A77" s="205" t="s">
        <v>589</v>
      </c>
      <c r="B77" s="294">
        <v>2963</v>
      </c>
      <c r="C77" s="288">
        <v>3353</v>
      </c>
      <c r="D77" s="299">
        <v>0.88400000000000001</v>
      </c>
      <c r="E77" s="381"/>
      <c r="F77" s="127"/>
      <c r="G77" s="127"/>
    </row>
    <row r="78" spans="1:7" ht="15.75" customHeight="1" x14ac:dyDescent="0.25">
      <c r="A78" s="205" t="s">
        <v>457</v>
      </c>
      <c r="B78" s="294">
        <v>1021</v>
      </c>
      <c r="C78" s="288">
        <v>7342</v>
      </c>
      <c r="D78" s="299">
        <v>0.13900000000000001</v>
      </c>
      <c r="E78" s="381"/>
      <c r="F78" s="127"/>
      <c r="G78" s="127"/>
    </row>
    <row r="79" spans="1:7" ht="15.75" customHeight="1" x14ac:dyDescent="0.25">
      <c r="A79" s="205" t="s">
        <v>458</v>
      </c>
      <c r="B79" s="294">
        <v>5383</v>
      </c>
      <c r="C79" s="288">
        <v>9375</v>
      </c>
      <c r="D79" s="299">
        <v>0.57399999999999995</v>
      </c>
      <c r="E79" s="381"/>
      <c r="F79" s="127"/>
      <c r="G79" s="127"/>
    </row>
    <row r="80" spans="1:7" ht="15.75" customHeight="1" x14ac:dyDescent="0.25">
      <c r="A80" s="4" t="s">
        <v>414</v>
      </c>
      <c r="B80" s="294">
        <v>6079</v>
      </c>
      <c r="C80" s="288">
        <v>6861</v>
      </c>
      <c r="D80" s="299">
        <v>0.88600000000000001</v>
      </c>
      <c r="E80" s="381"/>
      <c r="F80" s="127"/>
      <c r="G80" s="127"/>
    </row>
    <row r="81" spans="1:7" ht="15.75" customHeight="1" x14ac:dyDescent="0.25">
      <c r="A81" s="4" t="s">
        <v>415</v>
      </c>
      <c r="B81" s="294">
        <v>19435</v>
      </c>
      <c r="C81" s="288">
        <v>21913</v>
      </c>
      <c r="D81" s="299">
        <v>0.88700000000000001</v>
      </c>
      <c r="E81" s="381"/>
      <c r="F81" s="127"/>
      <c r="G81" s="127"/>
    </row>
    <row r="82" spans="1:7" ht="15.75" customHeight="1" x14ac:dyDescent="0.25">
      <c r="A82" s="205" t="s">
        <v>541</v>
      </c>
      <c r="B82" s="294">
        <v>23475</v>
      </c>
      <c r="C82" s="288">
        <v>36754</v>
      </c>
      <c r="D82" s="299">
        <v>0.63900000000000001</v>
      </c>
      <c r="E82" s="381"/>
      <c r="F82" s="127"/>
      <c r="G82" s="127"/>
    </row>
    <row r="83" spans="1:7" ht="15.75" customHeight="1" thickBot="1" x14ac:dyDescent="0.3">
      <c r="A83" s="215" t="s">
        <v>427</v>
      </c>
      <c r="B83" s="292">
        <v>48737</v>
      </c>
      <c r="C83" s="293">
        <v>130396</v>
      </c>
      <c r="D83" s="300">
        <v>0.374</v>
      </c>
      <c r="E83" s="381"/>
      <c r="F83" s="127"/>
      <c r="G83" s="127"/>
    </row>
    <row r="84" spans="1:7" ht="15.75" customHeight="1" thickBot="1" x14ac:dyDescent="0.3">
      <c r="A84" s="378"/>
      <c r="B84" s="418"/>
      <c r="C84" s="381"/>
      <c r="D84" s="381"/>
      <c r="E84" s="381"/>
      <c r="F84" s="127"/>
      <c r="G84" s="127"/>
    </row>
    <row r="85" spans="1:7" ht="15.75" customHeight="1" thickBot="1" x14ac:dyDescent="0.3">
      <c r="A85" s="423" t="s">
        <v>543</v>
      </c>
      <c r="B85" s="410" t="s">
        <v>544</v>
      </c>
      <c r="C85" s="392" t="s">
        <v>485</v>
      </c>
      <c r="D85" s="394" t="s">
        <v>545</v>
      </c>
      <c r="E85" s="381"/>
      <c r="F85" s="127"/>
      <c r="G85" s="127"/>
    </row>
    <row r="86" spans="1:7" ht="15.75" customHeight="1" thickBot="1" x14ac:dyDescent="0.3">
      <c r="A86" s="209" t="s">
        <v>398</v>
      </c>
      <c r="B86" s="310">
        <v>64730</v>
      </c>
      <c r="C86" s="311">
        <v>303137</v>
      </c>
      <c r="D86" s="298">
        <v>0.214</v>
      </c>
      <c r="E86" s="381"/>
      <c r="F86" s="127"/>
      <c r="G86" s="127"/>
    </row>
    <row r="87" spans="1:7" ht="15.75" customHeight="1" x14ac:dyDescent="0.25">
      <c r="A87" s="213" t="s">
        <v>400</v>
      </c>
      <c r="B87" s="312">
        <v>508</v>
      </c>
      <c r="C87" s="313">
        <v>3243</v>
      </c>
      <c r="D87" s="297">
        <v>0.157</v>
      </c>
      <c r="E87" s="381"/>
      <c r="F87" s="127"/>
      <c r="G87" s="127"/>
    </row>
    <row r="88" spans="1:7" ht="15.75" customHeight="1" x14ac:dyDescent="0.25">
      <c r="A88" s="210" t="s">
        <v>401</v>
      </c>
      <c r="B88" s="314">
        <v>17448</v>
      </c>
      <c r="C88" s="313">
        <v>71650</v>
      </c>
      <c r="D88" s="299">
        <v>0.24399999999999999</v>
      </c>
      <c r="E88" s="381"/>
      <c r="F88" s="127"/>
      <c r="G88" s="127"/>
    </row>
    <row r="89" spans="1:7" ht="15.75" customHeight="1" x14ac:dyDescent="0.25">
      <c r="A89" s="210" t="s">
        <v>402</v>
      </c>
      <c r="B89" s="314">
        <v>38501</v>
      </c>
      <c r="C89" s="313">
        <v>161413</v>
      </c>
      <c r="D89" s="299">
        <v>0.23899999999999999</v>
      </c>
      <c r="E89" s="381"/>
      <c r="F89" s="127"/>
      <c r="G89" s="127"/>
    </row>
    <row r="90" spans="1:7" ht="15.75" customHeight="1" x14ac:dyDescent="0.25">
      <c r="A90" s="210" t="s">
        <v>403</v>
      </c>
      <c r="B90" s="314">
        <v>8273</v>
      </c>
      <c r="C90" s="313">
        <v>66831</v>
      </c>
      <c r="D90" s="299">
        <v>0.124</v>
      </c>
      <c r="E90" s="381"/>
      <c r="F90" s="127"/>
      <c r="G90" s="127"/>
    </row>
    <row r="91" spans="1:7" ht="15.75" customHeight="1" x14ac:dyDescent="0.25">
      <c r="A91" s="211" t="s">
        <v>6</v>
      </c>
      <c r="B91" s="314">
        <v>2718</v>
      </c>
      <c r="C91" s="313">
        <v>27038</v>
      </c>
      <c r="D91" s="299">
        <v>0.10100000000000001</v>
      </c>
      <c r="E91" s="381"/>
      <c r="F91" s="127"/>
      <c r="G91" s="127"/>
    </row>
    <row r="92" spans="1:7" ht="15.75" customHeight="1" x14ac:dyDescent="0.25">
      <c r="A92" s="210" t="s">
        <v>404</v>
      </c>
      <c r="B92" s="314">
        <v>5932</v>
      </c>
      <c r="C92" s="313">
        <v>9852</v>
      </c>
      <c r="D92" s="299">
        <v>0.60199999999999998</v>
      </c>
      <c r="E92" s="381"/>
      <c r="F92" s="127"/>
      <c r="G92" s="127"/>
    </row>
    <row r="93" spans="1:7" ht="15.75" customHeight="1" x14ac:dyDescent="0.25">
      <c r="A93" s="210" t="s">
        <v>587</v>
      </c>
      <c r="B93" s="314">
        <v>5047</v>
      </c>
      <c r="C93" s="313">
        <v>37610</v>
      </c>
      <c r="D93" s="299">
        <v>0.13400000000000001</v>
      </c>
      <c r="E93" s="381"/>
      <c r="F93" s="127"/>
      <c r="G93" s="127"/>
    </row>
    <row r="94" spans="1:7" ht="15.75" customHeight="1" x14ac:dyDescent="0.25">
      <c r="A94" s="210" t="s">
        <v>406</v>
      </c>
      <c r="B94" s="314">
        <v>2571</v>
      </c>
      <c r="C94" s="313">
        <v>12875</v>
      </c>
      <c r="D94" s="299">
        <v>0.2</v>
      </c>
      <c r="E94" s="381"/>
      <c r="F94" s="127"/>
      <c r="G94" s="127"/>
    </row>
    <row r="95" spans="1:7" ht="15.75" customHeight="1" x14ac:dyDescent="0.25">
      <c r="A95" s="210" t="s">
        <v>407</v>
      </c>
      <c r="B95" s="314">
        <v>378</v>
      </c>
      <c r="C95" s="313">
        <v>15201</v>
      </c>
      <c r="D95" s="299">
        <v>2.5000000000000001E-2</v>
      </c>
      <c r="E95" s="381"/>
      <c r="F95" s="127"/>
      <c r="G95" s="127"/>
    </row>
    <row r="96" spans="1:7" ht="15.75" customHeight="1" x14ac:dyDescent="0.25">
      <c r="A96" s="210" t="s">
        <v>634</v>
      </c>
      <c r="B96" s="314">
        <v>10473</v>
      </c>
      <c r="C96" s="313">
        <v>38381</v>
      </c>
      <c r="D96" s="299">
        <v>0.27300000000000002</v>
      </c>
      <c r="E96" s="381"/>
      <c r="F96" s="127"/>
      <c r="G96" s="127"/>
    </row>
    <row r="97" spans="1:7" ht="15.75" customHeight="1" x14ac:dyDescent="0.25">
      <c r="A97" s="205" t="s">
        <v>1063</v>
      </c>
      <c r="B97" s="314">
        <v>129</v>
      </c>
      <c r="C97" s="313">
        <v>13748</v>
      </c>
      <c r="D97" s="299">
        <v>8.9999999999999993E-3</v>
      </c>
      <c r="E97" s="381"/>
      <c r="F97" s="127"/>
      <c r="G97" s="127"/>
    </row>
    <row r="98" spans="1:7" ht="15.75" customHeight="1" x14ac:dyDescent="0.25">
      <c r="A98" s="210" t="s">
        <v>29</v>
      </c>
      <c r="B98" s="314">
        <v>17425</v>
      </c>
      <c r="C98" s="313">
        <v>45960</v>
      </c>
      <c r="D98" s="299">
        <v>0.379</v>
      </c>
      <c r="E98" s="381"/>
      <c r="F98" s="127"/>
      <c r="G98" s="127"/>
    </row>
    <row r="99" spans="1:7" ht="15.75" customHeight="1" x14ac:dyDescent="0.25">
      <c r="A99" s="205" t="s">
        <v>40</v>
      </c>
      <c r="B99" s="314">
        <v>1052</v>
      </c>
      <c r="C99" s="313">
        <v>2594</v>
      </c>
      <c r="D99" s="299">
        <v>0.40600000000000003</v>
      </c>
      <c r="E99" s="381"/>
      <c r="F99" s="127"/>
      <c r="G99" s="127"/>
    </row>
    <row r="100" spans="1:7" ht="15.75" customHeight="1" x14ac:dyDescent="0.25">
      <c r="A100" s="205" t="s">
        <v>540</v>
      </c>
      <c r="B100" s="314">
        <v>2373</v>
      </c>
      <c r="C100" s="313">
        <v>15680</v>
      </c>
      <c r="D100" s="299">
        <v>0.151</v>
      </c>
      <c r="E100" s="381"/>
      <c r="F100" s="127"/>
      <c r="G100" s="127"/>
    </row>
    <row r="101" spans="1:7" ht="15.75" customHeight="1" x14ac:dyDescent="0.25">
      <c r="A101" s="210" t="s">
        <v>32</v>
      </c>
      <c r="B101" s="314">
        <v>8720</v>
      </c>
      <c r="C101" s="313">
        <v>40489</v>
      </c>
      <c r="D101" s="299">
        <v>0.215</v>
      </c>
      <c r="E101" s="381"/>
      <c r="F101" s="127"/>
      <c r="G101" s="127"/>
    </row>
    <row r="102" spans="1:7" ht="15.75" customHeight="1" x14ac:dyDescent="0.25">
      <c r="A102" s="210" t="s">
        <v>409</v>
      </c>
      <c r="B102" s="314">
        <v>606</v>
      </c>
      <c r="C102" s="313">
        <v>10500</v>
      </c>
      <c r="D102" s="299">
        <v>5.8000000000000003E-2</v>
      </c>
      <c r="E102" s="381"/>
      <c r="F102" s="127"/>
      <c r="G102" s="127"/>
    </row>
    <row r="103" spans="1:7" ht="15.75" customHeight="1" x14ac:dyDescent="0.25">
      <c r="A103" s="210" t="s">
        <v>220</v>
      </c>
      <c r="B103" s="314">
        <v>1514</v>
      </c>
      <c r="C103" s="313">
        <v>8437</v>
      </c>
      <c r="D103" s="299">
        <v>0.17899999999999999</v>
      </c>
      <c r="E103" s="381"/>
      <c r="F103" s="127"/>
      <c r="G103" s="127"/>
    </row>
    <row r="104" spans="1:7" ht="15.75" customHeight="1" x14ac:dyDescent="0.25">
      <c r="A104" s="210" t="s">
        <v>547</v>
      </c>
      <c r="B104" s="314">
        <v>2223</v>
      </c>
      <c r="C104" s="313">
        <v>4702</v>
      </c>
      <c r="D104" s="299">
        <v>0.47299999999999998</v>
      </c>
      <c r="E104" s="381"/>
      <c r="F104" s="127"/>
      <c r="G104" s="127"/>
    </row>
    <row r="105" spans="1:7" ht="15.75" customHeight="1" x14ac:dyDescent="0.25">
      <c r="A105" s="210" t="s">
        <v>589</v>
      </c>
      <c r="B105" s="314">
        <v>1075</v>
      </c>
      <c r="C105" s="313">
        <v>3353</v>
      </c>
      <c r="D105" s="299">
        <v>0.32100000000000001</v>
      </c>
      <c r="E105" s="381"/>
      <c r="F105" s="127"/>
      <c r="G105" s="127"/>
    </row>
    <row r="106" spans="1:7" ht="15.75" customHeight="1" x14ac:dyDescent="0.25">
      <c r="A106" s="210" t="s">
        <v>457</v>
      </c>
      <c r="B106" s="314">
        <v>902</v>
      </c>
      <c r="C106" s="313">
        <v>7342</v>
      </c>
      <c r="D106" s="299">
        <v>0.123</v>
      </c>
      <c r="E106" s="381"/>
      <c r="F106" s="127"/>
      <c r="G106" s="127"/>
    </row>
    <row r="107" spans="1:7" ht="15.75" customHeight="1" x14ac:dyDescent="0.25">
      <c r="A107" s="210" t="s">
        <v>458</v>
      </c>
      <c r="B107" s="314">
        <v>1592</v>
      </c>
      <c r="C107" s="313">
        <v>9375</v>
      </c>
      <c r="D107" s="299">
        <v>0.17</v>
      </c>
      <c r="E107" s="381"/>
      <c r="F107" s="127"/>
      <c r="G107" s="127"/>
    </row>
    <row r="108" spans="1:7" ht="15.75" customHeight="1" x14ac:dyDescent="0.25">
      <c r="A108" s="4" t="s">
        <v>414</v>
      </c>
      <c r="B108" s="314">
        <v>2229</v>
      </c>
      <c r="C108" s="313">
        <v>6861</v>
      </c>
      <c r="D108" s="299">
        <v>0.32500000000000001</v>
      </c>
      <c r="E108" s="381"/>
      <c r="F108" s="127"/>
      <c r="G108" s="127"/>
    </row>
    <row r="109" spans="1:7" ht="15.75" customHeight="1" x14ac:dyDescent="0.25">
      <c r="A109" s="4" t="s">
        <v>415</v>
      </c>
      <c r="B109" s="314">
        <v>5</v>
      </c>
      <c r="C109" s="313">
        <v>21913</v>
      </c>
      <c r="D109" s="299">
        <v>0</v>
      </c>
      <c r="E109" s="381"/>
      <c r="F109" s="127"/>
      <c r="G109" s="127"/>
    </row>
    <row r="110" spans="1:7" ht="15.75" customHeight="1" x14ac:dyDescent="0.25">
      <c r="A110" s="210" t="s">
        <v>541</v>
      </c>
      <c r="B110" s="314">
        <v>467</v>
      </c>
      <c r="C110" s="313">
        <v>36754</v>
      </c>
      <c r="D110" s="299">
        <v>1.2999999999999999E-2</v>
      </c>
      <c r="E110" s="381"/>
      <c r="F110" s="127"/>
      <c r="G110" s="127"/>
    </row>
    <row r="111" spans="1:7" ht="15.75" customHeight="1" thickBot="1" x14ac:dyDescent="0.3">
      <c r="A111" s="212" t="s">
        <v>427</v>
      </c>
      <c r="B111" s="315">
        <v>2620</v>
      </c>
      <c r="C111" s="313">
        <v>130396</v>
      </c>
      <c r="D111" s="300">
        <v>0.02</v>
      </c>
      <c r="E111" s="381"/>
      <c r="F111" s="127"/>
      <c r="G111" s="127"/>
    </row>
    <row r="112" spans="1:7" ht="15.75" customHeight="1" thickBot="1" x14ac:dyDescent="0.3">
      <c r="A112" s="378"/>
      <c r="B112" s="418"/>
      <c r="C112" s="381"/>
      <c r="D112" s="381"/>
      <c r="E112" s="381"/>
      <c r="F112" s="127"/>
      <c r="G112" s="127"/>
    </row>
    <row r="113" spans="1:7" ht="15.75" customHeight="1" thickBot="1" x14ac:dyDescent="0.3">
      <c r="A113" s="423" t="s">
        <v>487</v>
      </c>
      <c r="B113" s="410" t="s">
        <v>492</v>
      </c>
      <c r="C113" s="392" t="s">
        <v>485</v>
      </c>
      <c r="D113" s="394" t="s">
        <v>491</v>
      </c>
      <c r="E113" s="381"/>
      <c r="F113" s="127"/>
      <c r="G113" s="127"/>
    </row>
    <row r="114" spans="1:7" ht="15.75" customHeight="1" thickBot="1" x14ac:dyDescent="0.3">
      <c r="A114" s="209" t="s">
        <v>398</v>
      </c>
      <c r="B114" s="310">
        <v>61145</v>
      </c>
      <c r="C114" s="311">
        <v>303137</v>
      </c>
      <c r="D114" s="298">
        <v>0.20200000000000001</v>
      </c>
      <c r="E114" s="381"/>
      <c r="F114" s="127"/>
      <c r="G114" s="127"/>
    </row>
    <row r="115" spans="1:7" ht="15.75" customHeight="1" x14ac:dyDescent="0.25">
      <c r="A115" s="213" t="s">
        <v>400</v>
      </c>
      <c r="B115" s="312">
        <v>400</v>
      </c>
      <c r="C115" s="313">
        <v>3243</v>
      </c>
      <c r="D115" s="297">
        <v>0.123</v>
      </c>
      <c r="E115" s="381"/>
      <c r="F115" s="127"/>
      <c r="G115" s="127"/>
    </row>
    <row r="116" spans="1:7" ht="15.75" customHeight="1" x14ac:dyDescent="0.25">
      <c r="A116" s="210" t="s">
        <v>401</v>
      </c>
      <c r="B116" s="314">
        <v>16156</v>
      </c>
      <c r="C116" s="313">
        <v>71650</v>
      </c>
      <c r="D116" s="299">
        <v>0.22500000000000001</v>
      </c>
      <c r="E116" s="381"/>
      <c r="F116" s="127"/>
      <c r="G116" s="127"/>
    </row>
    <row r="117" spans="1:7" ht="15.75" customHeight="1" x14ac:dyDescent="0.25">
      <c r="A117" s="210" t="s">
        <v>402</v>
      </c>
      <c r="B117" s="314">
        <v>36557</v>
      </c>
      <c r="C117" s="313">
        <v>161413</v>
      </c>
      <c r="D117" s="299">
        <v>0.22600000000000001</v>
      </c>
      <c r="E117" s="381"/>
      <c r="F117" s="127"/>
      <c r="G117" s="127"/>
    </row>
    <row r="118" spans="1:7" ht="15.75" customHeight="1" x14ac:dyDescent="0.25">
      <c r="A118" s="210" t="s">
        <v>403</v>
      </c>
      <c r="B118" s="314">
        <v>8032</v>
      </c>
      <c r="C118" s="313">
        <v>66831</v>
      </c>
      <c r="D118" s="299">
        <v>0.12</v>
      </c>
      <c r="E118" s="381"/>
      <c r="F118" s="127"/>
      <c r="G118" s="127"/>
    </row>
    <row r="119" spans="1:7" ht="15.75" customHeight="1" x14ac:dyDescent="0.25">
      <c r="A119" s="211" t="s">
        <v>6</v>
      </c>
      <c r="B119" s="314">
        <v>2652</v>
      </c>
      <c r="C119" s="313">
        <v>27038</v>
      </c>
      <c r="D119" s="299">
        <v>9.8000000000000004E-2</v>
      </c>
      <c r="E119" s="381"/>
      <c r="F119" s="127"/>
      <c r="G119" s="127"/>
    </row>
    <row r="120" spans="1:7" ht="15.75" customHeight="1" x14ac:dyDescent="0.25">
      <c r="A120" s="210" t="s">
        <v>404</v>
      </c>
      <c r="B120" s="314">
        <v>5862</v>
      </c>
      <c r="C120" s="313">
        <v>9852</v>
      </c>
      <c r="D120" s="299">
        <v>0.59499999999999997</v>
      </c>
      <c r="E120" s="381"/>
      <c r="F120" s="127"/>
      <c r="G120" s="127"/>
    </row>
    <row r="121" spans="1:7" ht="15.75" customHeight="1" x14ac:dyDescent="0.25">
      <c r="A121" s="210" t="s">
        <v>587</v>
      </c>
      <c r="B121" s="314">
        <v>4915</v>
      </c>
      <c r="C121" s="313">
        <v>37610</v>
      </c>
      <c r="D121" s="299">
        <v>0.13100000000000001</v>
      </c>
      <c r="E121" s="381"/>
      <c r="F121" s="127"/>
      <c r="G121" s="127"/>
    </row>
    <row r="122" spans="1:7" ht="15.75" customHeight="1" x14ac:dyDescent="0.25">
      <c r="A122" s="210" t="s">
        <v>406</v>
      </c>
      <c r="B122" s="314">
        <v>2470</v>
      </c>
      <c r="C122" s="313">
        <v>12875</v>
      </c>
      <c r="D122" s="299">
        <v>0.192</v>
      </c>
      <c r="E122" s="381"/>
      <c r="F122" s="127"/>
      <c r="G122" s="127"/>
    </row>
    <row r="123" spans="1:7" ht="15.75" customHeight="1" x14ac:dyDescent="0.25">
      <c r="A123" s="210" t="s">
        <v>407</v>
      </c>
      <c r="B123" s="314">
        <v>326</v>
      </c>
      <c r="C123" s="313">
        <v>15201</v>
      </c>
      <c r="D123" s="299">
        <v>2.1000000000000001E-2</v>
      </c>
      <c r="E123" s="381"/>
      <c r="F123" s="127"/>
      <c r="G123" s="127"/>
    </row>
    <row r="124" spans="1:7" ht="15.75" customHeight="1" x14ac:dyDescent="0.25">
      <c r="A124" s="210" t="s">
        <v>634</v>
      </c>
      <c r="B124" s="314">
        <v>10341</v>
      </c>
      <c r="C124" s="313">
        <v>38381</v>
      </c>
      <c r="D124" s="299">
        <v>0.26900000000000002</v>
      </c>
      <c r="E124" s="381"/>
      <c r="F124" s="127"/>
      <c r="G124" s="127"/>
    </row>
    <row r="125" spans="1:7" ht="15.75" customHeight="1" x14ac:dyDescent="0.25">
      <c r="A125" s="205" t="s">
        <v>1063</v>
      </c>
      <c r="B125" s="314">
        <v>127</v>
      </c>
      <c r="C125" s="313">
        <v>13748</v>
      </c>
      <c r="D125" s="299">
        <v>8.9999999999999993E-3</v>
      </c>
      <c r="E125" s="381"/>
      <c r="F125" s="127"/>
      <c r="G125" s="127"/>
    </row>
    <row r="126" spans="1:7" ht="15.75" customHeight="1" x14ac:dyDescent="0.25">
      <c r="A126" s="210" t="s">
        <v>29</v>
      </c>
      <c r="B126" s="314">
        <v>17330</v>
      </c>
      <c r="C126" s="313">
        <v>45960</v>
      </c>
      <c r="D126" s="299">
        <v>0.377</v>
      </c>
      <c r="E126" s="381"/>
      <c r="F126" s="127"/>
      <c r="G126" s="127"/>
    </row>
    <row r="127" spans="1:7" ht="15.75" customHeight="1" x14ac:dyDescent="0.25">
      <c r="A127" s="205" t="s">
        <v>40</v>
      </c>
      <c r="B127" s="314">
        <v>1015</v>
      </c>
      <c r="C127" s="313">
        <v>2594</v>
      </c>
      <c r="D127" s="299">
        <v>0.39100000000000001</v>
      </c>
      <c r="E127" s="381"/>
      <c r="F127" s="127"/>
      <c r="G127" s="127"/>
    </row>
    <row r="128" spans="1:7" ht="15.75" customHeight="1" x14ac:dyDescent="0.25">
      <c r="A128" s="205" t="s">
        <v>540</v>
      </c>
      <c r="B128" s="314">
        <v>1516</v>
      </c>
      <c r="C128" s="313">
        <v>15680</v>
      </c>
      <c r="D128" s="299">
        <v>9.7000000000000003E-2</v>
      </c>
      <c r="E128" s="381"/>
      <c r="F128" s="127"/>
      <c r="G128" s="127"/>
    </row>
    <row r="129" spans="1:7" ht="15.75" customHeight="1" x14ac:dyDescent="0.25">
      <c r="A129" s="210" t="s">
        <v>32</v>
      </c>
      <c r="B129" s="314">
        <v>7945</v>
      </c>
      <c r="C129" s="313">
        <v>40489</v>
      </c>
      <c r="D129" s="299">
        <v>0.19600000000000001</v>
      </c>
      <c r="E129" s="381"/>
      <c r="F129" s="127"/>
      <c r="G129" s="127"/>
    </row>
    <row r="130" spans="1:7" ht="15.75" customHeight="1" x14ac:dyDescent="0.25">
      <c r="A130" s="210" t="s">
        <v>409</v>
      </c>
      <c r="B130" s="314">
        <v>593</v>
      </c>
      <c r="C130" s="313">
        <v>10500</v>
      </c>
      <c r="D130" s="299">
        <v>5.6000000000000001E-2</v>
      </c>
      <c r="E130" s="381"/>
      <c r="F130" s="127"/>
      <c r="G130" s="127"/>
    </row>
    <row r="131" spans="1:7" ht="15.75" customHeight="1" x14ac:dyDescent="0.25">
      <c r="A131" s="210" t="s">
        <v>220</v>
      </c>
      <c r="B131" s="314">
        <v>1495</v>
      </c>
      <c r="C131" s="313">
        <v>8437</v>
      </c>
      <c r="D131" s="299">
        <v>0.17699999999999999</v>
      </c>
      <c r="E131" s="381"/>
      <c r="F131" s="127"/>
      <c r="G131" s="127"/>
    </row>
    <row r="132" spans="1:7" ht="15.75" customHeight="1" x14ac:dyDescent="0.25">
      <c r="A132" s="210" t="s">
        <v>547</v>
      </c>
      <c r="B132" s="314">
        <v>2187</v>
      </c>
      <c r="C132" s="313">
        <v>4702</v>
      </c>
      <c r="D132" s="299">
        <v>0.46500000000000002</v>
      </c>
      <c r="E132" s="381"/>
      <c r="F132" s="127"/>
      <c r="G132" s="127"/>
    </row>
    <row r="133" spans="1:7" ht="15.75" customHeight="1" x14ac:dyDescent="0.25">
      <c r="A133" s="210" t="s">
        <v>589</v>
      </c>
      <c r="B133" s="314">
        <v>253</v>
      </c>
      <c r="C133" s="313">
        <v>3353</v>
      </c>
      <c r="D133" s="299">
        <v>7.4999999999999997E-2</v>
      </c>
      <c r="E133" s="381"/>
      <c r="F133" s="127"/>
      <c r="G133" s="127"/>
    </row>
    <row r="134" spans="1:7" ht="15.75" customHeight="1" x14ac:dyDescent="0.25">
      <c r="A134" s="210" t="s">
        <v>457</v>
      </c>
      <c r="B134" s="314">
        <v>879</v>
      </c>
      <c r="C134" s="313">
        <v>7342</v>
      </c>
      <c r="D134" s="299">
        <v>0.12</v>
      </c>
      <c r="E134" s="381"/>
      <c r="F134" s="127"/>
      <c r="G134" s="127"/>
    </row>
    <row r="135" spans="1:7" ht="15.75" customHeight="1" x14ac:dyDescent="0.25">
      <c r="A135" s="210" t="s">
        <v>458</v>
      </c>
      <c r="B135" s="314">
        <v>1239</v>
      </c>
      <c r="C135" s="313">
        <v>9375</v>
      </c>
      <c r="D135" s="299">
        <v>0.13200000000000001</v>
      </c>
      <c r="E135" s="381"/>
      <c r="F135" s="127"/>
      <c r="G135" s="127"/>
    </row>
    <row r="136" spans="1:7" ht="15.75" customHeight="1" x14ac:dyDescent="0.25">
      <c r="A136" s="4" t="s">
        <v>414</v>
      </c>
      <c r="B136" s="314">
        <v>2228</v>
      </c>
      <c r="C136" s="313">
        <v>6861</v>
      </c>
      <c r="D136" s="299">
        <v>0.32500000000000001</v>
      </c>
      <c r="E136" s="381"/>
      <c r="F136" s="127"/>
      <c r="G136" s="127"/>
    </row>
    <row r="137" spans="1:7" ht="15.75" customHeight="1" x14ac:dyDescent="0.25">
      <c r="A137" s="4" t="s">
        <v>415</v>
      </c>
      <c r="B137" s="314">
        <v>3</v>
      </c>
      <c r="C137" s="313">
        <v>21913</v>
      </c>
      <c r="D137" s="299">
        <v>0</v>
      </c>
      <c r="E137" s="381"/>
      <c r="F137" s="127"/>
      <c r="G137" s="127"/>
    </row>
    <row r="138" spans="1:7" ht="15.75" customHeight="1" x14ac:dyDescent="0.25">
      <c r="A138" s="210" t="s">
        <v>541</v>
      </c>
      <c r="B138" s="314">
        <v>408</v>
      </c>
      <c r="C138" s="313">
        <v>36754</v>
      </c>
      <c r="D138" s="299">
        <v>1.0999999999999999E-2</v>
      </c>
      <c r="E138" s="381"/>
      <c r="F138" s="127"/>
      <c r="G138" s="127"/>
    </row>
    <row r="139" spans="1:7" ht="15.75" customHeight="1" thickBot="1" x14ac:dyDescent="0.3">
      <c r="A139" s="212" t="s">
        <v>427</v>
      </c>
      <c r="B139" s="315">
        <v>2586</v>
      </c>
      <c r="C139" s="313">
        <v>130396</v>
      </c>
      <c r="D139" s="300">
        <v>0.02</v>
      </c>
      <c r="E139" s="381"/>
      <c r="F139" s="127"/>
      <c r="G139" s="127"/>
    </row>
    <row r="140" spans="1:7" ht="15.75" customHeight="1" thickBot="1" x14ac:dyDescent="0.3">
      <c r="A140" s="378"/>
      <c r="B140" s="418"/>
      <c r="C140" s="381"/>
      <c r="D140" s="381"/>
      <c r="E140" s="381"/>
      <c r="F140" s="127"/>
      <c r="G140" s="127"/>
    </row>
    <row r="141" spans="1:7" ht="15.75" customHeight="1" thickBot="1" x14ac:dyDescent="0.3">
      <c r="A141" s="423" t="s">
        <v>486</v>
      </c>
      <c r="B141" s="410" t="s">
        <v>493</v>
      </c>
      <c r="C141" s="392" t="s">
        <v>485</v>
      </c>
      <c r="D141" s="394" t="s">
        <v>494</v>
      </c>
      <c r="E141" s="381"/>
      <c r="F141" s="127"/>
      <c r="G141" s="127"/>
    </row>
    <row r="142" spans="1:7" ht="15.75" customHeight="1" thickBot="1" x14ac:dyDescent="0.3">
      <c r="A142" s="209" t="s">
        <v>398</v>
      </c>
      <c r="B142" s="310">
        <v>80699</v>
      </c>
      <c r="C142" s="311">
        <v>303137</v>
      </c>
      <c r="D142" s="298">
        <v>0.26600000000000001</v>
      </c>
      <c r="E142" s="381"/>
      <c r="F142" s="127"/>
      <c r="G142" s="127"/>
    </row>
    <row r="143" spans="1:7" ht="15.75" customHeight="1" x14ac:dyDescent="0.25">
      <c r="A143" s="213" t="s">
        <v>400</v>
      </c>
      <c r="B143" s="312">
        <v>1927</v>
      </c>
      <c r="C143" s="313">
        <v>3243</v>
      </c>
      <c r="D143" s="297">
        <v>0.59399999999999997</v>
      </c>
      <c r="E143" s="381"/>
      <c r="F143" s="127"/>
      <c r="G143" s="127"/>
    </row>
    <row r="144" spans="1:7" ht="15.75" customHeight="1" x14ac:dyDescent="0.25">
      <c r="A144" s="210" t="s">
        <v>401</v>
      </c>
      <c r="B144" s="314">
        <v>28533</v>
      </c>
      <c r="C144" s="313">
        <v>71650</v>
      </c>
      <c r="D144" s="299">
        <v>0.39800000000000002</v>
      </c>
      <c r="E144" s="381"/>
      <c r="F144" s="127"/>
      <c r="G144" s="127"/>
    </row>
    <row r="145" spans="1:7" ht="15.75" customHeight="1" x14ac:dyDescent="0.25">
      <c r="A145" s="210" t="s">
        <v>402</v>
      </c>
      <c r="B145" s="314">
        <v>44473</v>
      </c>
      <c r="C145" s="313">
        <v>161413</v>
      </c>
      <c r="D145" s="299">
        <v>0.27600000000000002</v>
      </c>
      <c r="E145" s="381"/>
      <c r="F145" s="127"/>
      <c r="G145" s="127"/>
    </row>
    <row r="146" spans="1:7" ht="15.75" customHeight="1" x14ac:dyDescent="0.25">
      <c r="A146" s="210" t="s">
        <v>403</v>
      </c>
      <c r="B146" s="314">
        <v>5766</v>
      </c>
      <c r="C146" s="313">
        <v>66831</v>
      </c>
      <c r="D146" s="299">
        <v>8.5999999999999993E-2</v>
      </c>
      <c r="E146" s="381"/>
      <c r="F146" s="127"/>
      <c r="G146" s="127"/>
    </row>
    <row r="147" spans="1:7" ht="15.75" customHeight="1" x14ac:dyDescent="0.25">
      <c r="A147" s="211" t="s">
        <v>6</v>
      </c>
      <c r="B147" s="314">
        <v>14218</v>
      </c>
      <c r="C147" s="313">
        <v>27038</v>
      </c>
      <c r="D147" s="299">
        <v>0.52600000000000002</v>
      </c>
      <c r="E147" s="381"/>
      <c r="F147" s="127"/>
      <c r="G147" s="127"/>
    </row>
    <row r="148" spans="1:7" ht="15.75" customHeight="1" x14ac:dyDescent="0.25">
      <c r="A148" s="210" t="s">
        <v>404</v>
      </c>
      <c r="B148" s="314">
        <v>3068</v>
      </c>
      <c r="C148" s="313">
        <v>9852</v>
      </c>
      <c r="D148" s="299">
        <v>0.311</v>
      </c>
      <c r="E148" s="381"/>
      <c r="F148" s="127"/>
      <c r="G148" s="127"/>
    </row>
    <row r="149" spans="1:7" ht="15.75" customHeight="1" x14ac:dyDescent="0.25">
      <c r="A149" s="210" t="s">
        <v>587</v>
      </c>
      <c r="B149" s="314">
        <v>12256</v>
      </c>
      <c r="C149" s="313">
        <v>37610</v>
      </c>
      <c r="D149" s="299">
        <v>0.32600000000000001</v>
      </c>
      <c r="E149" s="381"/>
      <c r="F149" s="127"/>
      <c r="G149" s="127"/>
    </row>
    <row r="150" spans="1:7" ht="15.75" customHeight="1" x14ac:dyDescent="0.25">
      <c r="A150" s="210" t="s">
        <v>406</v>
      </c>
      <c r="B150" s="314">
        <v>5157</v>
      </c>
      <c r="C150" s="313">
        <v>12875</v>
      </c>
      <c r="D150" s="299">
        <v>0.40100000000000002</v>
      </c>
      <c r="E150" s="381"/>
      <c r="F150" s="127"/>
      <c r="G150" s="127"/>
    </row>
    <row r="151" spans="1:7" ht="15.75" customHeight="1" x14ac:dyDescent="0.25">
      <c r="A151" s="210" t="s">
        <v>407</v>
      </c>
      <c r="B151" s="314">
        <v>3655</v>
      </c>
      <c r="C151" s="313">
        <v>15201</v>
      </c>
      <c r="D151" s="299">
        <v>0.24</v>
      </c>
      <c r="E151" s="381"/>
      <c r="F151" s="127"/>
      <c r="G151" s="127"/>
    </row>
    <row r="152" spans="1:7" ht="15.75" customHeight="1" x14ac:dyDescent="0.25">
      <c r="A152" s="210" t="s">
        <v>634</v>
      </c>
      <c r="B152" s="314">
        <v>10709</v>
      </c>
      <c r="C152" s="313">
        <v>38381</v>
      </c>
      <c r="D152" s="299">
        <v>0.27900000000000003</v>
      </c>
      <c r="E152" s="381"/>
      <c r="F152" s="127"/>
      <c r="G152" s="127"/>
    </row>
    <row r="153" spans="1:7" ht="15.75" customHeight="1" x14ac:dyDescent="0.25">
      <c r="A153" s="205" t="s">
        <v>1063</v>
      </c>
      <c r="B153" s="314">
        <v>190</v>
      </c>
      <c r="C153" s="313">
        <v>13748</v>
      </c>
      <c r="D153" s="299">
        <v>1.4E-2</v>
      </c>
      <c r="E153" s="381"/>
      <c r="F153" s="127"/>
      <c r="G153" s="127"/>
    </row>
    <row r="154" spans="1:7" ht="15.75" customHeight="1" x14ac:dyDescent="0.25">
      <c r="A154" s="210" t="s">
        <v>29</v>
      </c>
      <c r="B154" s="314">
        <v>14804</v>
      </c>
      <c r="C154" s="313">
        <v>45960</v>
      </c>
      <c r="D154" s="299">
        <v>0.32200000000000001</v>
      </c>
      <c r="E154" s="381"/>
      <c r="F154" s="127"/>
      <c r="G154" s="127"/>
    </row>
    <row r="155" spans="1:7" ht="15.75" customHeight="1" x14ac:dyDescent="0.25">
      <c r="A155" s="205" t="s">
        <v>40</v>
      </c>
      <c r="B155" s="314">
        <v>953</v>
      </c>
      <c r="C155" s="313">
        <v>2594</v>
      </c>
      <c r="D155" s="299">
        <v>0.36699999999999999</v>
      </c>
      <c r="E155" s="381"/>
      <c r="F155" s="127"/>
      <c r="G155" s="127"/>
    </row>
    <row r="156" spans="1:7" ht="15.75" customHeight="1" x14ac:dyDescent="0.25">
      <c r="A156" s="205" t="s">
        <v>540</v>
      </c>
      <c r="B156" s="314">
        <v>4634</v>
      </c>
      <c r="C156" s="313">
        <v>15680</v>
      </c>
      <c r="D156" s="299">
        <v>0.29599999999999999</v>
      </c>
      <c r="E156" s="381"/>
      <c r="F156" s="127"/>
      <c r="G156" s="127"/>
    </row>
    <row r="157" spans="1:7" ht="15.75" customHeight="1" x14ac:dyDescent="0.25">
      <c r="A157" s="210" t="s">
        <v>32</v>
      </c>
      <c r="B157" s="314">
        <v>2431</v>
      </c>
      <c r="C157" s="313">
        <v>40489</v>
      </c>
      <c r="D157" s="299">
        <v>0.06</v>
      </c>
      <c r="E157" s="381"/>
      <c r="F157" s="127"/>
      <c r="G157" s="127"/>
    </row>
    <row r="158" spans="1:7" ht="15.75" customHeight="1" x14ac:dyDescent="0.25">
      <c r="A158" s="210" t="s">
        <v>409</v>
      </c>
      <c r="B158" s="314">
        <v>892</v>
      </c>
      <c r="C158" s="313">
        <v>10500</v>
      </c>
      <c r="D158" s="299">
        <v>8.5000000000000006E-2</v>
      </c>
      <c r="E158" s="381"/>
      <c r="F158" s="127"/>
      <c r="G158" s="127"/>
    </row>
    <row r="159" spans="1:7" ht="15.75" customHeight="1" x14ac:dyDescent="0.25">
      <c r="A159" s="210" t="s">
        <v>220</v>
      </c>
      <c r="B159" s="314">
        <v>2503</v>
      </c>
      <c r="C159" s="313">
        <v>8437</v>
      </c>
      <c r="D159" s="299">
        <v>0.29699999999999999</v>
      </c>
      <c r="E159" s="381"/>
      <c r="F159" s="127"/>
      <c r="G159" s="127"/>
    </row>
    <row r="160" spans="1:7" ht="15.75" customHeight="1" x14ac:dyDescent="0.25">
      <c r="A160" s="210" t="s">
        <v>547</v>
      </c>
      <c r="B160" s="314">
        <v>1411</v>
      </c>
      <c r="C160" s="313">
        <v>4702</v>
      </c>
      <c r="D160" s="299">
        <v>0.3</v>
      </c>
      <c r="E160" s="381"/>
      <c r="F160" s="127"/>
      <c r="G160" s="127"/>
    </row>
    <row r="161" spans="1:7" ht="15.75" customHeight="1" x14ac:dyDescent="0.25">
      <c r="A161" s="210" t="s">
        <v>589</v>
      </c>
      <c r="B161" s="314">
        <v>157</v>
      </c>
      <c r="C161" s="313">
        <v>3353</v>
      </c>
      <c r="D161" s="299">
        <v>4.7E-2</v>
      </c>
      <c r="E161" s="381"/>
      <c r="F161" s="127"/>
      <c r="G161" s="127"/>
    </row>
    <row r="162" spans="1:7" ht="15.75" customHeight="1" x14ac:dyDescent="0.25">
      <c r="A162" s="210" t="s">
        <v>457</v>
      </c>
      <c r="B162" s="314">
        <v>888</v>
      </c>
      <c r="C162" s="313">
        <v>7342</v>
      </c>
      <c r="D162" s="299">
        <v>0.121</v>
      </c>
      <c r="E162" s="381"/>
      <c r="F162" s="127"/>
      <c r="G162" s="127"/>
    </row>
    <row r="163" spans="1:7" ht="15.75" customHeight="1" x14ac:dyDescent="0.25">
      <c r="A163" s="210" t="s">
        <v>458</v>
      </c>
      <c r="B163" s="314">
        <v>2773</v>
      </c>
      <c r="C163" s="313">
        <v>9375</v>
      </c>
      <c r="D163" s="299">
        <v>0.29599999999999999</v>
      </c>
      <c r="E163" s="381"/>
      <c r="F163" s="127"/>
      <c r="G163" s="127"/>
    </row>
    <row r="164" spans="1:7" ht="15.75" customHeight="1" x14ac:dyDescent="0.25">
      <c r="A164" s="4" t="s">
        <v>414</v>
      </c>
      <c r="B164" s="314">
        <v>131</v>
      </c>
      <c r="C164" s="313">
        <v>6861</v>
      </c>
      <c r="D164" s="299">
        <v>1.9E-2</v>
      </c>
      <c r="E164" s="381"/>
      <c r="F164" s="127"/>
      <c r="G164" s="127"/>
    </row>
    <row r="165" spans="1:7" ht="15.75" customHeight="1" x14ac:dyDescent="0.25">
      <c r="A165" s="4" t="s">
        <v>415</v>
      </c>
      <c r="B165" s="314">
        <v>6</v>
      </c>
      <c r="C165" s="313">
        <v>21913</v>
      </c>
      <c r="D165" s="299">
        <v>0</v>
      </c>
      <c r="E165" s="381"/>
      <c r="F165" s="127"/>
      <c r="G165" s="127"/>
    </row>
    <row r="166" spans="1:7" ht="15.75" customHeight="1" x14ac:dyDescent="0.25">
      <c r="A166" s="210" t="s">
        <v>541</v>
      </c>
      <c r="B166" s="314">
        <v>4770</v>
      </c>
      <c r="C166" s="313">
        <v>36754</v>
      </c>
      <c r="D166" s="299">
        <v>0.13</v>
      </c>
      <c r="E166" s="381"/>
      <c r="F166" s="127"/>
      <c r="G166" s="127"/>
    </row>
    <row r="167" spans="1:7" ht="15.75" customHeight="1" thickBot="1" x14ac:dyDescent="0.3">
      <c r="A167" s="212" t="s">
        <v>427</v>
      </c>
      <c r="B167" s="315">
        <v>109</v>
      </c>
      <c r="C167" s="313">
        <v>130396</v>
      </c>
      <c r="D167" s="300">
        <v>1E-3</v>
      </c>
      <c r="E167" s="381"/>
      <c r="F167" s="127"/>
      <c r="G167" s="127"/>
    </row>
    <row r="168" spans="1:7" ht="15.75" customHeight="1" thickBot="1" x14ac:dyDescent="0.3">
      <c r="A168" s="378"/>
      <c r="B168" s="418"/>
      <c r="C168" s="381"/>
      <c r="D168" s="381"/>
      <c r="E168" s="381"/>
      <c r="F168" s="127"/>
      <c r="G168" s="127"/>
    </row>
    <row r="169" spans="1:7" ht="15.75" customHeight="1" thickBot="1" x14ac:dyDescent="0.3">
      <c r="A169" s="423" t="s">
        <v>495</v>
      </c>
      <c r="B169" s="410" t="s">
        <v>496</v>
      </c>
      <c r="C169" s="392" t="s">
        <v>485</v>
      </c>
      <c r="D169" s="394" t="s">
        <v>497</v>
      </c>
      <c r="E169" s="381"/>
      <c r="F169" s="127"/>
      <c r="G169" s="127"/>
    </row>
    <row r="170" spans="1:7" ht="15.75" customHeight="1" thickBot="1" x14ac:dyDescent="0.3">
      <c r="A170" s="209" t="s">
        <v>398</v>
      </c>
      <c r="B170" s="310">
        <v>37688</v>
      </c>
      <c r="C170" s="311">
        <v>303137</v>
      </c>
      <c r="D170" s="298">
        <v>0.124</v>
      </c>
      <c r="E170" s="381"/>
      <c r="F170" s="127"/>
      <c r="G170" s="127"/>
    </row>
    <row r="171" spans="1:7" ht="15.75" customHeight="1" x14ac:dyDescent="0.25">
      <c r="A171" s="210" t="s">
        <v>29</v>
      </c>
      <c r="B171" s="314">
        <v>17603</v>
      </c>
      <c r="C171" s="313">
        <v>45960</v>
      </c>
      <c r="D171" s="297">
        <v>0.38300000000000001</v>
      </c>
      <c r="E171" s="381"/>
      <c r="F171" s="127"/>
      <c r="G171" s="127"/>
    </row>
    <row r="172" spans="1:7" ht="15.75" customHeight="1" thickBot="1" x14ac:dyDescent="0.3">
      <c r="A172" s="212" t="s">
        <v>32</v>
      </c>
      <c r="B172" s="315">
        <v>19182</v>
      </c>
      <c r="C172" s="313">
        <v>40489</v>
      </c>
      <c r="D172" s="300">
        <v>0.47399999999999998</v>
      </c>
      <c r="E172" s="381"/>
      <c r="F172" s="127"/>
      <c r="G172" s="127"/>
    </row>
    <row r="173" spans="1:7" ht="15.75" customHeight="1" thickBot="1" x14ac:dyDescent="0.3">
      <c r="A173" s="378"/>
      <c r="B173" s="424"/>
      <c r="C173" s="425"/>
      <c r="D173" s="425"/>
      <c r="E173" s="381"/>
      <c r="F173" s="127"/>
      <c r="G173" s="127"/>
    </row>
    <row r="174" spans="1:7" ht="15.75" customHeight="1" thickBot="1" x14ac:dyDescent="0.3">
      <c r="A174" s="423" t="s">
        <v>498</v>
      </c>
      <c r="B174" s="410" t="s">
        <v>499</v>
      </c>
      <c r="C174" s="392" t="s">
        <v>485</v>
      </c>
      <c r="D174" s="394" t="s">
        <v>500</v>
      </c>
      <c r="E174" s="381"/>
      <c r="F174" s="127"/>
      <c r="G174" s="127"/>
    </row>
    <row r="175" spans="1:7" ht="15.75" customHeight="1" thickBot="1" x14ac:dyDescent="0.3">
      <c r="A175" s="209" t="s">
        <v>398</v>
      </c>
      <c r="B175" s="310">
        <v>3925</v>
      </c>
      <c r="C175" s="311">
        <v>303137</v>
      </c>
      <c r="D175" s="298">
        <v>1.2999999999999999E-2</v>
      </c>
      <c r="E175" s="381"/>
      <c r="F175" s="127"/>
      <c r="G175" s="127"/>
    </row>
    <row r="176" spans="1:7" ht="15.75" customHeight="1" x14ac:dyDescent="0.25">
      <c r="A176" s="210" t="s">
        <v>29</v>
      </c>
      <c r="B176" s="312">
        <v>52</v>
      </c>
      <c r="C176" s="313">
        <v>45960</v>
      </c>
      <c r="D176" s="297">
        <v>1E-3</v>
      </c>
      <c r="E176" s="381"/>
      <c r="F176" s="127"/>
      <c r="G176" s="127"/>
    </row>
    <row r="177" spans="1:7" ht="15.75" customHeight="1" thickBot="1" x14ac:dyDescent="0.3">
      <c r="A177" s="212" t="s">
        <v>32</v>
      </c>
      <c r="B177" s="315">
        <v>1055</v>
      </c>
      <c r="C177" s="313">
        <v>40489</v>
      </c>
      <c r="D177" s="300">
        <v>2.5999999999999999E-2</v>
      </c>
      <c r="E177" s="381"/>
      <c r="F177" s="127"/>
      <c r="G177" s="127"/>
    </row>
    <row r="178" spans="1:7" ht="15.75" customHeight="1" thickBot="1" x14ac:dyDescent="0.3">
      <c r="A178" s="378"/>
      <c r="B178" s="424"/>
      <c r="C178" s="425"/>
      <c r="D178" s="425"/>
      <c r="E178" s="381"/>
      <c r="F178" s="127"/>
      <c r="G178" s="127"/>
    </row>
    <row r="179" spans="1:7" ht="15.75" customHeight="1" thickBot="1" x14ac:dyDescent="0.3">
      <c r="A179" s="423" t="s">
        <v>501</v>
      </c>
      <c r="B179" s="410" t="s">
        <v>502</v>
      </c>
      <c r="C179" s="392" t="s">
        <v>485</v>
      </c>
      <c r="D179" s="394" t="s">
        <v>503</v>
      </c>
      <c r="E179" s="381"/>
      <c r="F179" s="127"/>
      <c r="G179" s="127"/>
    </row>
    <row r="180" spans="1:7" ht="15.75" customHeight="1" thickBot="1" x14ac:dyDescent="0.3">
      <c r="A180" s="209" t="s">
        <v>398</v>
      </c>
      <c r="B180" s="310">
        <v>25476</v>
      </c>
      <c r="C180" s="311">
        <v>303137</v>
      </c>
      <c r="D180" s="298">
        <v>8.4000000000000005E-2</v>
      </c>
      <c r="E180" s="381"/>
      <c r="F180" s="127"/>
      <c r="G180" s="127"/>
    </row>
    <row r="181" spans="1:7" ht="15.75" customHeight="1" thickBot="1" x14ac:dyDescent="0.3">
      <c r="A181" s="212" t="s">
        <v>32</v>
      </c>
      <c r="B181" s="315">
        <v>10400</v>
      </c>
      <c r="C181" s="313">
        <v>40489</v>
      </c>
      <c r="D181" s="300">
        <v>0.25700000000000001</v>
      </c>
      <c r="E181" s="381"/>
      <c r="F181" s="127"/>
      <c r="G181" s="127"/>
    </row>
    <row r="182" spans="1:7" ht="15.75" customHeight="1" thickBot="1" x14ac:dyDescent="0.3">
      <c r="A182" s="378"/>
      <c r="B182" s="424"/>
      <c r="C182" s="425"/>
      <c r="D182" s="425"/>
      <c r="E182" s="381"/>
      <c r="F182" s="127"/>
      <c r="G182" s="127"/>
    </row>
    <row r="183" spans="1:7" ht="15.75" customHeight="1" thickBot="1" x14ac:dyDescent="0.3">
      <c r="A183" s="423" t="s">
        <v>504</v>
      </c>
      <c r="B183" s="410" t="s">
        <v>505</v>
      </c>
      <c r="C183" s="392" t="s">
        <v>485</v>
      </c>
      <c r="D183" s="394" t="s">
        <v>506</v>
      </c>
      <c r="E183" s="381"/>
      <c r="F183" s="127"/>
      <c r="G183" s="127"/>
    </row>
    <row r="184" spans="1:7" ht="15.75" customHeight="1" thickBot="1" x14ac:dyDescent="0.3">
      <c r="A184" s="209" t="s">
        <v>398</v>
      </c>
      <c r="B184" s="310">
        <v>28296</v>
      </c>
      <c r="C184" s="311">
        <v>303137</v>
      </c>
      <c r="D184" s="298">
        <v>9.2999999999999999E-2</v>
      </c>
      <c r="E184" s="381"/>
      <c r="F184" s="127"/>
      <c r="G184" s="127"/>
    </row>
    <row r="185" spans="1:7" ht="15.75" customHeight="1" thickBot="1" x14ac:dyDescent="0.3">
      <c r="A185" s="378"/>
      <c r="B185" s="424"/>
      <c r="C185" s="425"/>
      <c r="D185" s="425"/>
      <c r="E185" s="381"/>
      <c r="F185" s="127"/>
      <c r="G185" s="127"/>
    </row>
    <row r="186" spans="1:7" ht="38.25" customHeight="1" thickBot="1" x14ac:dyDescent="0.3">
      <c r="A186" s="426" t="s">
        <v>534</v>
      </c>
      <c r="B186" s="410" t="s">
        <v>511</v>
      </c>
      <c r="C186" s="392" t="s">
        <v>512</v>
      </c>
      <c r="D186" s="394" t="s">
        <v>510</v>
      </c>
      <c r="E186" s="381"/>
      <c r="F186" s="127"/>
      <c r="G186" s="127"/>
    </row>
    <row r="187" spans="1:7" ht="15.75" customHeight="1" x14ac:dyDescent="0.25">
      <c r="A187" s="220" t="s">
        <v>484</v>
      </c>
      <c r="B187" s="314">
        <v>3090</v>
      </c>
      <c r="C187" s="316">
        <v>3243</v>
      </c>
      <c r="D187" s="299">
        <v>0.95299999999999996</v>
      </c>
      <c r="E187" s="381"/>
      <c r="F187" s="127"/>
      <c r="G187" s="127"/>
    </row>
    <row r="188" spans="1:7" ht="15.75" customHeight="1" x14ac:dyDescent="0.25">
      <c r="A188" s="220" t="s">
        <v>588</v>
      </c>
      <c r="B188" s="314">
        <v>76685</v>
      </c>
      <c r="C188" s="317">
        <v>80289</v>
      </c>
      <c r="D188" s="299">
        <v>0.95499999999999996</v>
      </c>
      <c r="E188" s="381"/>
      <c r="F188" s="127"/>
      <c r="G188" s="127"/>
    </row>
    <row r="189" spans="1:7" ht="15.75" customHeight="1" x14ac:dyDescent="0.25">
      <c r="A189" s="220" t="s">
        <v>480</v>
      </c>
      <c r="B189" s="314">
        <v>1043</v>
      </c>
      <c r="C189" s="317">
        <v>4888</v>
      </c>
      <c r="D189" s="299">
        <v>0.21299999999999999</v>
      </c>
      <c r="E189" s="381"/>
      <c r="F189" s="127"/>
      <c r="G189" s="127"/>
    </row>
    <row r="190" spans="1:7" ht="15.75" customHeight="1" x14ac:dyDescent="0.25">
      <c r="A190" s="220" t="s">
        <v>481</v>
      </c>
      <c r="B190" s="314">
        <v>1129</v>
      </c>
      <c r="C190" s="317">
        <v>30355</v>
      </c>
      <c r="D190" s="299">
        <v>3.6999999999999998E-2</v>
      </c>
      <c r="E190" s="381"/>
      <c r="F190" s="127"/>
      <c r="G190" s="127"/>
    </row>
    <row r="191" spans="1:7" ht="15.75" customHeight="1" x14ac:dyDescent="0.25">
      <c r="A191" s="220" t="s">
        <v>482</v>
      </c>
      <c r="B191" s="314">
        <v>4570</v>
      </c>
      <c r="C191" s="317">
        <v>18789</v>
      </c>
      <c r="D191" s="299">
        <v>0.24299999999999999</v>
      </c>
      <c r="E191" s="381"/>
      <c r="F191" s="127"/>
      <c r="G191" s="127"/>
    </row>
    <row r="192" spans="1:7" ht="15.75" customHeight="1" thickBot="1" x14ac:dyDescent="0.3">
      <c r="A192" s="221" t="s">
        <v>483</v>
      </c>
      <c r="B192" s="315">
        <v>22702</v>
      </c>
      <c r="C192" s="318">
        <v>27038</v>
      </c>
      <c r="D192" s="299">
        <v>0.84</v>
      </c>
      <c r="E192" s="381"/>
      <c r="F192" s="127"/>
      <c r="G192" s="127"/>
    </row>
    <row r="193" spans="1:7" ht="15.75" customHeight="1" thickBot="1" x14ac:dyDescent="0.3">
      <c r="A193" s="378"/>
      <c r="B193" s="418"/>
      <c r="C193" s="381"/>
      <c r="D193" s="381"/>
      <c r="E193" s="381"/>
      <c r="F193" s="127"/>
      <c r="G193" s="127"/>
    </row>
    <row r="194" spans="1:7" ht="15.75" customHeight="1" thickBot="1" x14ac:dyDescent="0.3">
      <c r="A194" s="207" t="s">
        <v>470</v>
      </c>
      <c r="B194" s="427"/>
      <c r="C194" s="427"/>
      <c r="D194" s="427"/>
      <c r="E194" s="381"/>
      <c r="F194" s="127"/>
      <c r="G194" s="127"/>
    </row>
    <row r="195" spans="1:7" ht="43.5" customHeight="1" thickBot="1" x14ac:dyDescent="0.3">
      <c r="A195" s="426" t="s">
        <v>508</v>
      </c>
      <c r="B195" s="410" t="s">
        <v>511</v>
      </c>
      <c r="C195" s="392" t="s">
        <v>513</v>
      </c>
      <c r="D195" s="394" t="s">
        <v>514</v>
      </c>
      <c r="E195" s="381"/>
      <c r="F195" s="127"/>
      <c r="G195" s="127"/>
    </row>
    <row r="196" spans="1:7" ht="15.75" customHeight="1" x14ac:dyDescent="0.25">
      <c r="A196" s="220" t="s">
        <v>471</v>
      </c>
      <c r="B196" s="314">
        <v>149888</v>
      </c>
      <c r="C196" s="316">
        <v>149916</v>
      </c>
      <c r="D196" s="299">
        <v>1</v>
      </c>
      <c r="E196" s="381"/>
      <c r="F196" s="127"/>
      <c r="G196" s="127"/>
    </row>
    <row r="197" spans="1:7" ht="15.75" customHeight="1" x14ac:dyDescent="0.25">
      <c r="A197" s="220" t="s">
        <v>472</v>
      </c>
      <c r="B197" s="314">
        <v>149655</v>
      </c>
      <c r="C197" s="316">
        <v>149916</v>
      </c>
      <c r="D197" s="299">
        <v>0.998</v>
      </c>
      <c r="E197" s="381"/>
      <c r="F197" s="127"/>
      <c r="G197" s="127"/>
    </row>
    <row r="198" spans="1:7" ht="15.75" customHeight="1" thickBot="1" x14ac:dyDescent="0.3">
      <c r="A198" s="220" t="s">
        <v>473</v>
      </c>
      <c r="B198" s="314">
        <v>149916</v>
      </c>
      <c r="C198" s="316">
        <v>149916</v>
      </c>
      <c r="D198" s="299">
        <v>1</v>
      </c>
      <c r="E198" s="381"/>
      <c r="F198" s="127"/>
      <c r="G198" s="127"/>
    </row>
    <row r="199" spans="1:7" ht="43.5" customHeight="1" thickBot="1" x14ac:dyDescent="0.3">
      <c r="A199" s="426" t="s">
        <v>509</v>
      </c>
      <c r="B199" s="410" t="s">
        <v>511</v>
      </c>
      <c r="C199" s="392" t="s">
        <v>515</v>
      </c>
      <c r="D199" s="394" t="s">
        <v>514</v>
      </c>
      <c r="E199" s="381"/>
      <c r="F199" s="127"/>
      <c r="G199" s="127"/>
    </row>
    <row r="200" spans="1:7" ht="15.75" customHeight="1" x14ac:dyDescent="0.25">
      <c r="A200" s="220" t="s">
        <v>474</v>
      </c>
      <c r="B200" s="314">
        <v>61135</v>
      </c>
      <c r="C200" s="316">
        <v>61145</v>
      </c>
      <c r="D200" s="299">
        <v>1</v>
      </c>
      <c r="E200" s="381"/>
      <c r="F200" s="127"/>
      <c r="G200" s="127"/>
    </row>
    <row r="201" spans="1:7" ht="15.75" customHeight="1" x14ac:dyDescent="0.25">
      <c r="A201" s="220" t="s">
        <v>475</v>
      </c>
      <c r="B201" s="314">
        <v>61139</v>
      </c>
      <c r="C201" s="316">
        <v>61145</v>
      </c>
      <c r="D201" s="299">
        <v>1</v>
      </c>
      <c r="E201" s="381"/>
      <c r="F201" s="127"/>
      <c r="G201" s="127"/>
    </row>
    <row r="202" spans="1:7" ht="15.75" customHeight="1" thickBot="1" x14ac:dyDescent="0.3">
      <c r="A202" s="220" t="s">
        <v>476</v>
      </c>
      <c r="B202" s="314">
        <v>57535</v>
      </c>
      <c r="C202" s="316">
        <v>61145</v>
      </c>
      <c r="D202" s="299">
        <v>0.94099999999999995</v>
      </c>
      <c r="E202" s="381"/>
      <c r="F202" s="127"/>
      <c r="G202" s="127"/>
    </row>
    <row r="203" spans="1:7" ht="46.5" customHeight="1" thickBot="1" x14ac:dyDescent="0.3">
      <c r="A203" s="426" t="s">
        <v>526</v>
      </c>
      <c r="B203" s="410" t="s">
        <v>511</v>
      </c>
      <c r="C203" s="392" t="s">
        <v>639</v>
      </c>
      <c r="D203" s="394" t="s">
        <v>514</v>
      </c>
      <c r="E203" s="381"/>
      <c r="F203" s="127"/>
      <c r="G203" s="127"/>
    </row>
    <row r="204" spans="1:7" ht="15.75" customHeight="1" x14ac:dyDescent="0.25">
      <c r="A204" s="220" t="s">
        <v>477</v>
      </c>
      <c r="B204" s="314">
        <v>80510</v>
      </c>
      <c r="C204" s="316">
        <v>80699</v>
      </c>
      <c r="D204" s="299">
        <v>0.99765796354353831</v>
      </c>
      <c r="E204" s="381"/>
      <c r="F204" s="127"/>
      <c r="G204" s="127"/>
    </row>
    <row r="205" spans="1:7" ht="15.75" customHeight="1" x14ac:dyDescent="0.25">
      <c r="A205" s="220" t="s">
        <v>478</v>
      </c>
      <c r="B205" s="314">
        <v>80641</v>
      </c>
      <c r="C205" s="316">
        <v>80699</v>
      </c>
      <c r="D205" s="299">
        <v>0.99928127981759374</v>
      </c>
      <c r="E205" s="381"/>
      <c r="F205" s="127"/>
      <c r="G205" s="127"/>
    </row>
    <row r="206" spans="1:7" ht="15.75" customHeight="1" thickBot="1" x14ac:dyDescent="0.3">
      <c r="A206" s="220" t="s">
        <v>479</v>
      </c>
      <c r="B206" s="314">
        <v>0</v>
      </c>
      <c r="C206" s="316">
        <v>80699</v>
      </c>
      <c r="D206" s="299">
        <v>0</v>
      </c>
      <c r="E206" s="381"/>
      <c r="F206" s="127"/>
      <c r="G206" s="127"/>
    </row>
    <row r="207" spans="1:7" ht="46.5" customHeight="1" thickBot="1" x14ac:dyDescent="0.3">
      <c r="A207" s="426" t="s">
        <v>636</v>
      </c>
      <c r="B207" s="410" t="s">
        <v>511</v>
      </c>
      <c r="C207" s="392" t="s">
        <v>640</v>
      </c>
      <c r="D207" s="394" t="s">
        <v>514</v>
      </c>
      <c r="E207" s="381"/>
      <c r="F207" s="127"/>
      <c r="G207" s="127"/>
    </row>
    <row r="208" spans="1:7" ht="15.75" customHeight="1" x14ac:dyDescent="0.25">
      <c r="A208" s="220" t="s">
        <v>637</v>
      </c>
      <c r="B208" s="314">
        <v>64711</v>
      </c>
      <c r="C208" s="316">
        <v>64730</v>
      </c>
      <c r="D208" s="299">
        <v>1</v>
      </c>
      <c r="E208" s="381"/>
      <c r="F208" s="127"/>
      <c r="G208" s="127"/>
    </row>
    <row r="209" spans="1:7" ht="15.75" customHeight="1" x14ac:dyDescent="0.25">
      <c r="A209" s="220" t="s">
        <v>638</v>
      </c>
      <c r="B209" s="314">
        <v>64721</v>
      </c>
      <c r="C209" s="316">
        <v>64730</v>
      </c>
      <c r="D209" s="299">
        <v>1</v>
      </c>
      <c r="E209" s="381"/>
      <c r="F209" s="127"/>
      <c r="G209" s="127"/>
    </row>
    <row r="210" spans="1:7" ht="15.75" customHeight="1" thickBot="1" x14ac:dyDescent="0.3">
      <c r="A210" s="378"/>
      <c r="B210" s="418"/>
      <c r="C210" s="381"/>
      <c r="D210" s="381"/>
      <c r="E210" s="381"/>
      <c r="F210" s="127"/>
      <c r="G210" s="127"/>
    </row>
    <row r="211" spans="1:7" ht="27" thickBot="1" x14ac:dyDescent="0.3">
      <c r="A211" s="376" t="s">
        <v>2</v>
      </c>
      <c r="B211" s="377"/>
      <c r="C211" s="377"/>
      <c r="D211" s="377"/>
      <c r="E211" s="377"/>
      <c r="F211" s="192"/>
      <c r="G211" s="192"/>
    </row>
    <row r="212" spans="1:7" ht="15.75" thickBot="1" x14ac:dyDescent="0.3">
      <c r="A212" s="378" t="s">
        <v>549</v>
      </c>
      <c r="B212" s="379"/>
      <c r="C212" s="379"/>
      <c r="D212" s="379"/>
      <c r="E212" s="379"/>
      <c r="F212" s="188"/>
      <c r="G212" s="188"/>
    </row>
    <row r="213" spans="1:7" x14ac:dyDescent="0.25">
      <c r="A213" s="772" t="s">
        <v>394</v>
      </c>
      <c r="B213" s="773"/>
      <c r="C213" s="380"/>
      <c r="D213" s="381"/>
      <c r="E213" s="381"/>
      <c r="F213" s="127"/>
      <c r="G213" s="127"/>
    </row>
    <row r="214" spans="1:7" x14ac:dyDescent="0.25">
      <c r="A214" s="382">
        <v>2013</v>
      </c>
      <c r="B214" s="383">
        <v>32073</v>
      </c>
      <c r="C214" s="380"/>
      <c r="D214" s="381"/>
      <c r="E214" s="381"/>
      <c r="F214" s="127"/>
      <c r="G214" s="127"/>
    </row>
    <row r="215" spans="1:7" x14ac:dyDescent="0.25">
      <c r="A215" s="382">
        <v>2014</v>
      </c>
      <c r="B215" s="383">
        <v>32592</v>
      </c>
      <c r="C215" s="380"/>
      <c r="D215" s="381"/>
      <c r="E215" s="381"/>
      <c r="F215" s="127"/>
      <c r="G215" s="127"/>
    </row>
    <row r="216" spans="1:7" x14ac:dyDescent="0.25">
      <c r="A216" s="382">
        <v>2015</v>
      </c>
      <c r="B216" s="383">
        <v>32238</v>
      </c>
      <c r="C216" s="380"/>
      <c r="D216" s="381"/>
      <c r="E216" s="381"/>
      <c r="F216" s="127"/>
      <c r="G216" s="127"/>
    </row>
    <row r="217" spans="1:7" x14ac:dyDescent="0.25">
      <c r="A217" s="382" t="s">
        <v>670</v>
      </c>
      <c r="B217" s="384">
        <v>31277</v>
      </c>
      <c r="C217" s="380"/>
      <c r="D217" s="381"/>
      <c r="E217" s="381"/>
      <c r="F217" s="127"/>
      <c r="G217" s="127"/>
    </row>
    <row r="218" spans="1:7" x14ac:dyDescent="0.25">
      <c r="A218" s="382" t="s">
        <v>671</v>
      </c>
      <c r="B218" s="384">
        <v>315</v>
      </c>
      <c r="C218" s="380"/>
      <c r="D218" s="381"/>
      <c r="E218" s="381"/>
      <c r="F218" s="127"/>
      <c r="G218" s="127"/>
    </row>
    <row r="219" spans="1:7" x14ac:dyDescent="0.25">
      <c r="A219" s="382" t="s">
        <v>672</v>
      </c>
      <c r="B219" s="385">
        <v>30989</v>
      </c>
      <c r="C219" s="380"/>
      <c r="D219" s="381"/>
      <c r="E219" s="381"/>
      <c r="F219" s="127"/>
      <c r="G219" s="127"/>
    </row>
    <row r="220" spans="1:7" x14ac:dyDescent="0.25">
      <c r="A220" s="382" t="s">
        <v>422</v>
      </c>
      <c r="B220" s="386">
        <v>2.98E-2</v>
      </c>
      <c r="C220" s="380"/>
      <c r="D220" s="381"/>
      <c r="E220" s="381"/>
      <c r="F220" s="127"/>
      <c r="G220" s="127"/>
    </row>
    <row r="221" spans="1:7" ht="15.75" thickBot="1" x14ac:dyDescent="0.3">
      <c r="A221" s="387" t="s">
        <v>550</v>
      </c>
      <c r="B221" s="562">
        <v>1.006261181E-2</v>
      </c>
      <c r="C221" s="381"/>
      <c r="D221" s="381"/>
      <c r="E221" s="381"/>
      <c r="F221" s="127"/>
      <c r="G221" s="127"/>
    </row>
    <row r="222" spans="1:7" ht="15.75" thickBot="1" x14ac:dyDescent="0.3">
      <c r="A222" s="389" t="s">
        <v>586</v>
      </c>
      <c r="B222" s="390"/>
      <c r="C222" s="381"/>
      <c r="D222" s="381"/>
      <c r="E222" s="381"/>
      <c r="F222" s="127"/>
      <c r="G222" s="127"/>
    </row>
    <row r="223" spans="1:7" ht="15.75" thickBot="1" x14ac:dyDescent="0.3">
      <c r="A223" s="391" t="s">
        <v>394</v>
      </c>
      <c r="B223" s="392" t="s">
        <v>460</v>
      </c>
      <c r="C223" s="392" t="s">
        <v>461</v>
      </c>
      <c r="D223" s="393" t="s">
        <v>447</v>
      </c>
      <c r="E223" s="394" t="s">
        <v>443</v>
      </c>
      <c r="F223" s="127"/>
      <c r="G223" s="127"/>
    </row>
    <row r="224" spans="1:7" x14ac:dyDescent="0.25">
      <c r="A224" s="395" t="s">
        <v>7</v>
      </c>
      <c r="B224" s="396">
        <v>1</v>
      </c>
      <c r="C224" s="397">
        <v>30988</v>
      </c>
      <c r="D224" s="398">
        <v>0</v>
      </c>
      <c r="E224" s="399">
        <v>1</v>
      </c>
      <c r="F224" s="127"/>
      <c r="G224" s="127"/>
    </row>
    <row r="225" spans="1:7" x14ac:dyDescent="0.25">
      <c r="A225" s="400" t="s">
        <v>8</v>
      </c>
      <c r="B225" s="396">
        <v>0</v>
      </c>
      <c r="C225" s="401">
        <v>30989</v>
      </c>
      <c r="D225" s="398">
        <v>0</v>
      </c>
      <c r="E225" s="399">
        <v>1</v>
      </c>
      <c r="F225" s="127"/>
      <c r="G225" s="127"/>
    </row>
    <row r="226" spans="1:7" x14ac:dyDescent="0.25">
      <c r="A226" s="400" t="s">
        <v>9</v>
      </c>
      <c r="B226" s="396">
        <v>0</v>
      </c>
      <c r="C226" s="401">
        <v>30989</v>
      </c>
      <c r="D226" s="398">
        <v>0</v>
      </c>
      <c r="E226" s="399">
        <v>1</v>
      </c>
      <c r="F226" s="127"/>
      <c r="G226" s="127"/>
    </row>
    <row r="227" spans="1:7" x14ac:dyDescent="0.25">
      <c r="A227" s="400" t="s">
        <v>10</v>
      </c>
      <c r="B227" s="396">
        <v>9252</v>
      </c>
      <c r="C227" s="401">
        <v>21737</v>
      </c>
      <c r="D227" s="398">
        <v>0.29859999999999998</v>
      </c>
      <c r="E227" s="399">
        <v>0.70140000000000002</v>
      </c>
      <c r="F227" s="127"/>
      <c r="G227" s="127"/>
    </row>
    <row r="228" spans="1:7" x14ac:dyDescent="0.25">
      <c r="A228" s="400" t="s">
        <v>11</v>
      </c>
      <c r="B228" s="402">
        <v>0</v>
      </c>
      <c r="C228" s="403">
        <v>10211</v>
      </c>
      <c r="D228" s="398">
        <v>0</v>
      </c>
      <c r="E228" s="399">
        <v>1</v>
      </c>
      <c r="F228" s="127"/>
      <c r="G228" s="127"/>
    </row>
    <row r="229" spans="1:7" x14ac:dyDescent="0.25">
      <c r="A229" s="400" t="s">
        <v>12</v>
      </c>
      <c r="B229" s="396">
        <v>1</v>
      </c>
      <c r="C229" s="401">
        <v>30988</v>
      </c>
      <c r="D229" s="398">
        <v>0</v>
      </c>
      <c r="E229" s="399">
        <v>1</v>
      </c>
      <c r="F229" s="127"/>
      <c r="G229" s="127"/>
    </row>
    <row r="230" spans="1:7" x14ac:dyDescent="0.25">
      <c r="A230" s="400" t="s">
        <v>13</v>
      </c>
      <c r="B230" s="396">
        <v>0</v>
      </c>
      <c r="C230" s="401">
        <v>30989</v>
      </c>
      <c r="D230" s="398">
        <v>0</v>
      </c>
      <c r="E230" s="399">
        <v>1</v>
      </c>
      <c r="F230" s="127"/>
      <c r="G230" s="127"/>
    </row>
    <row r="231" spans="1:7" x14ac:dyDescent="0.25">
      <c r="A231" s="400" t="s">
        <v>430</v>
      </c>
      <c r="B231" s="396">
        <v>0</v>
      </c>
      <c r="C231" s="401">
        <v>30989</v>
      </c>
      <c r="D231" s="398">
        <v>0</v>
      </c>
      <c r="E231" s="399">
        <v>1</v>
      </c>
      <c r="F231" s="127"/>
      <c r="G231" s="127"/>
    </row>
    <row r="232" spans="1:7" x14ac:dyDescent="0.25">
      <c r="A232" s="400" t="s">
        <v>15</v>
      </c>
      <c r="B232" s="396">
        <v>0</v>
      </c>
      <c r="C232" s="401">
        <v>30989</v>
      </c>
      <c r="D232" s="398">
        <v>0</v>
      </c>
      <c r="E232" s="399">
        <v>1</v>
      </c>
      <c r="F232" s="127"/>
      <c r="G232" s="127"/>
    </row>
    <row r="233" spans="1:7" x14ac:dyDescent="0.25">
      <c r="A233" s="400" t="s">
        <v>16</v>
      </c>
      <c r="B233" s="396">
        <v>827</v>
      </c>
      <c r="C233" s="401">
        <v>30162</v>
      </c>
      <c r="D233" s="398">
        <v>2.6700000000000002E-2</v>
      </c>
      <c r="E233" s="399">
        <v>0.97330000000000005</v>
      </c>
      <c r="F233" s="127"/>
      <c r="G233" s="127"/>
    </row>
    <row r="234" spans="1:7" x14ac:dyDescent="0.25">
      <c r="A234" s="400" t="s">
        <v>17</v>
      </c>
      <c r="B234" s="396">
        <v>3452</v>
      </c>
      <c r="C234" s="401">
        <v>27537</v>
      </c>
      <c r="D234" s="398">
        <v>0.1114</v>
      </c>
      <c r="E234" s="399">
        <v>0.88859999999999995</v>
      </c>
      <c r="F234" s="127"/>
      <c r="G234" s="127"/>
    </row>
    <row r="235" spans="1:7" x14ac:dyDescent="0.25">
      <c r="A235" s="400" t="s">
        <v>18</v>
      </c>
      <c r="B235" s="396">
        <v>102</v>
      </c>
      <c r="C235" s="401">
        <v>30887</v>
      </c>
      <c r="D235" s="398">
        <v>3.3E-3</v>
      </c>
      <c r="E235" s="399">
        <v>0.99670000000000003</v>
      </c>
      <c r="F235" s="127"/>
      <c r="G235" s="127"/>
    </row>
    <row r="236" spans="1:7" x14ac:dyDescent="0.25">
      <c r="A236" s="400" t="s">
        <v>19</v>
      </c>
      <c r="B236" s="396">
        <v>21</v>
      </c>
      <c r="C236" s="401">
        <v>30968</v>
      </c>
      <c r="D236" s="398">
        <v>6.9999999999999999E-4</v>
      </c>
      <c r="E236" s="399">
        <v>0.99929999999999997</v>
      </c>
      <c r="F236" s="127"/>
      <c r="G236" s="127"/>
    </row>
    <row r="237" spans="1:7" ht="15.75" thickBot="1" x14ac:dyDescent="0.3">
      <c r="A237" s="404" t="s">
        <v>527</v>
      </c>
      <c r="B237" s="405">
        <v>2022</v>
      </c>
      <c r="C237" s="406">
        <v>28967</v>
      </c>
      <c r="D237" s="407">
        <v>6.5199999999999994E-2</v>
      </c>
      <c r="E237" s="408">
        <v>0.93479999999999996</v>
      </c>
      <c r="F237" s="127"/>
      <c r="G237" s="127"/>
    </row>
    <row r="238" spans="1:7" ht="15.75" customHeight="1" thickBot="1" x14ac:dyDescent="0.3">
      <c r="A238" s="378" t="s">
        <v>396</v>
      </c>
      <c r="B238" s="381"/>
      <c r="C238" s="381"/>
      <c r="D238" s="381"/>
      <c r="E238" s="381"/>
      <c r="F238" s="127"/>
      <c r="G238" s="127"/>
    </row>
    <row r="239" spans="1:7" ht="15.75" customHeight="1" thickBot="1" x14ac:dyDescent="0.3">
      <c r="A239" s="409" t="s">
        <v>424</v>
      </c>
      <c r="B239" s="392" t="s">
        <v>460</v>
      </c>
      <c r="C239" s="392" t="s">
        <v>462</v>
      </c>
      <c r="D239" s="410" t="s">
        <v>447</v>
      </c>
      <c r="E239" s="392" t="s">
        <v>442</v>
      </c>
      <c r="F239" s="127"/>
      <c r="G239" s="127"/>
    </row>
    <row r="240" spans="1:7" ht="15.75" customHeight="1" x14ac:dyDescent="0.25">
      <c r="A240" s="400" t="s">
        <v>673</v>
      </c>
      <c r="B240" s="428">
        <v>903</v>
      </c>
      <c r="C240" s="428">
        <v>837</v>
      </c>
      <c r="D240" s="429">
        <v>0.51900000000000002</v>
      </c>
      <c r="E240" s="429">
        <v>0.48099999999999998</v>
      </c>
      <c r="F240" s="127"/>
      <c r="G240" s="127"/>
    </row>
    <row r="241" spans="1:7" ht="15.75" customHeight="1" x14ac:dyDescent="0.25">
      <c r="A241" s="400" t="s">
        <v>674</v>
      </c>
      <c r="B241" s="430">
        <v>778</v>
      </c>
      <c r="C241" s="430">
        <v>824</v>
      </c>
      <c r="D241" s="429">
        <v>0.48559999999999998</v>
      </c>
      <c r="E241" s="429">
        <v>0.51439999999999997</v>
      </c>
      <c r="F241" s="127"/>
      <c r="G241" s="127"/>
    </row>
    <row r="242" spans="1:7" ht="15.75" customHeight="1" x14ac:dyDescent="0.25">
      <c r="A242" s="400" t="s">
        <v>675</v>
      </c>
      <c r="B242" s="430"/>
      <c r="C242" s="430">
        <v>1740</v>
      </c>
      <c r="D242" s="429">
        <v>0</v>
      </c>
      <c r="E242" s="429">
        <v>1</v>
      </c>
      <c r="F242" s="127"/>
      <c r="G242" s="127"/>
    </row>
    <row r="243" spans="1:7" ht="30" thickBot="1" x14ac:dyDescent="0.3">
      <c r="A243" s="404" t="s">
        <v>676</v>
      </c>
      <c r="B243" s="431">
        <v>2</v>
      </c>
      <c r="C243" s="431">
        <v>1600</v>
      </c>
      <c r="D243" s="429">
        <v>1.1999999999999999E-3</v>
      </c>
      <c r="E243" s="429">
        <v>0.99880000000000002</v>
      </c>
      <c r="F243" s="127"/>
      <c r="G243" s="127"/>
    </row>
    <row r="244" spans="1:7" ht="15.75" customHeight="1" thickBot="1" x14ac:dyDescent="0.3">
      <c r="A244" s="409" t="s">
        <v>423</v>
      </c>
      <c r="B244" s="416" t="s">
        <v>460</v>
      </c>
      <c r="C244" s="416" t="s">
        <v>462</v>
      </c>
      <c r="D244" s="410" t="s">
        <v>447</v>
      </c>
      <c r="E244" s="392" t="s">
        <v>442</v>
      </c>
      <c r="F244" s="127"/>
      <c r="G244" s="127"/>
    </row>
    <row r="245" spans="1:7" ht="15.75" customHeight="1" x14ac:dyDescent="0.25">
      <c r="A245" s="400" t="s">
        <v>677</v>
      </c>
      <c r="B245" s="428">
        <v>131</v>
      </c>
      <c r="C245" s="428">
        <v>132</v>
      </c>
      <c r="D245" s="429">
        <v>0.49809999999999999</v>
      </c>
      <c r="E245" s="429">
        <v>0.50190000000000001</v>
      </c>
      <c r="F245" s="127"/>
      <c r="G245" s="127"/>
    </row>
    <row r="246" spans="1:7" ht="15.75" customHeight="1" x14ac:dyDescent="0.25">
      <c r="A246" s="400" t="s">
        <v>678</v>
      </c>
      <c r="B246" s="430">
        <v>151</v>
      </c>
      <c r="C246" s="430">
        <v>125</v>
      </c>
      <c r="D246" s="429">
        <v>0.54710000000000003</v>
      </c>
      <c r="E246" s="429">
        <v>0.45290000000000002</v>
      </c>
      <c r="F246" s="127"/>
      <c r="G246" s="127"/>
    </row>
    <row r="247" spans="1:7" ht="29.25" x14ac:dyDescent="0.25">
      <c r="A247" s="400" t="s">
        <v>679</v>
      </c>
      <c r="B247" s="432">
        <v>0</v>
      </c>
      <c r="C247" s="430">
        <v>263</v>
      </c>
      <c r="D247" s="429">
        <v>0</v>
      </c>
      <c r="E247" s="429">
        <v>1</v>
      </c>
      <c r="F247" s="127"/>
      <c r="G247" s="127"/>
    </row>
    <row r="248" spans="1:7" ht="30" thickBot="1" x14ac:dyDescent="0.3">
      <c r="A248" s="404" t="s">
        <v>680</v>
      </c>
      <c r="B248" s="431"/>
      <c r="C248" s="431">
        <v>276</v>
      </c>
      <c r="D248" s="429">
        <v>0</v>
      </c>
      <c r="E248" s="429">
        <v>1</v>
      </c>
      <c r="F248" s="127"/>
      <c r="G248" s="127"/>
    </row>
    <row r="249" spans="1:7" ht="15.75" customHeight="1" thickBot="1" x14ac:dyDescent="0.3">
      <c r="A249" s="409" t="s">
        <v>425</v>
      </c>
      <c r="B249" s="416" t="s">
        <v>460</v>
      </c>
      <c r="C249" s="416" t="s">
        <v>462</v>
      </c>
      <c r="D249" s="410" t="s">
        <v>447</v>
      </c>
      <c r="E249" s="392" t="s">
        <v>442</v>
      </c>
      <c r="F249" s="127"/>
      <c r="G249" s="127"/>
    </row>
    <row r="250" spans="1:7" ht="15.75" customHeight="1" x14ac:dyDescent="0.25">
      <c r="A250" s="400" t="s">
        <v>681</v>
      </c>
      <c r="B250" s="428">
        <v>633</v>
      </c>
      <c r="C250" s="428">
        <v>255</v>
      </c>
      <c r="D250" s="429">
        <v>0.71279999999999999</v>
      </c>
      <c r="E250" s="429">
        <v>0.28720000000000001</v>
      </c>
      <c r="F250" s="127"/>
      <c r="G250" s="127"/>
    </row>
    <row r="251" spans="1:7" ht="15.75" customHeight="1" x14ac:dyDescent="0.25">
      <c r="A251" s="400" t="s">
        <v>682</v>
      </c>
      <c r="B251" s="430">
        <v>651</v>
      </c>
      <c r="C251" s="430">
        <v>242</v>
      </c>
      <c r="D251" s="429">
        <v>0.72899999999999998</v>
      </c>
      <c r="E251" s="429">
        <v>0.27100000000000002</v>
      </c>
      <c r="F251" s="127"/>
      <c r="G251" s="127"/>
    </row>
    <row r="252" spans="1:7" ht="15.75" customHeight="1" x14ac:dyDescent="0.25">
      <c r="A252" s="400" t="s">
        <v>683</v>
      </c>
      <c r="B252" s="430">
        <v>3</v>
      </c>
      <c r="C252" s="430">
        <v>885</v>
      </c>
      <c r="D252" s="429">
        <v>3.3999999999999998E-3</v>
      </c>
      <c r="E252" s="429">
        <v>0.99660000000000004</v>
      </c>
      <c r="F252" s="127"/>
      <c r="G252" s="127"/>
    </row>
    <row r="253" spans="1:7" ht="30" thickBot="1" x14ac:dyDescent="0.3">
      <c r="A253" s="404" t="s">
        <v>684</v>
      </c>
      <c r="B253" s="431">
        <v>3</v>
      </c>
      <c r="C253" s="431">
        <v>890</v>
      </c>
      <c r="D253" s="429">
        <v>3.3999999999999998E-3</v>
      </c>
      <c r="E253" s="429">
        <v>0.99660000000000004</v>
      </c>
      <c r="F253" s="127"/>
      <c r="G253" s="127"/>
    </row>
    <row r="254" spans="1:7" ht="15.75" customHeight="1" x14ac:dyDescent="0.25">
      <c r="A254" s="378"/>
      <c r="B254" s="418"/>
      <c r="C254" s="381"/>
      <c r="D254" s="381"/>
      <c r="E254" s="381"/>
      <c r="F254" s="127"/>
      <c r="G254" s="127"/>
    </row>
    <row r="255" spans="1:7" ht="15.75" thickBot="1" x14ac:dyDescent="0.3">
      <c r="A255" s="389" t="s">
        <v>395</v>
      </c>
      <c r="B255" s="390"/>
      <c r="C255" s="381"/>
      <c r="D255" s="381"/>
      <c r="E255" s="381"/>
      <c r="F255" s="127"/>
      <c r="G255" s="127"/>
    </row>
    <row r="256" spans="1:7" s="189" customFormat="1" ht="15.75" thickBot="1" x14ac:dyDescent="0.3">
      <c r="A256" s="419" t="s">
        <v>394</v>
      </c>
      <c r="B256" s="392" t="s">
        <v>460</v>
      </c>
      <c r="C256" s="392" t="s">
        <v>462</v>
      </c>
      <c r="D256" s="392" t="s">
        <v>537</v>
      </c>
      <c r="E256" s="392" t="s">
        <v>447</v>
      </c>
      <c r="F256" s="190" t="s">
        <v>442</v>
      </c>
      <c r="G256" s="190" t="s">
        <v>536</v>
      </c>
    </row>
    <row r="257" spans="1:10" x14ac:dyDescent="0.25">
      <c r="A257" s="395" t="s">
        <v>263</v>
      </c>
      <c r="B257" s="428">
        <v>40</v>
      </c>
      <c r="C257" s="428">
        <v>21545</v>
      </c>
      <c r="D257" s="428">
        <v>9404</v>
      </c>
      <c r="E257" s="429">
        <v>1.2999999999999999E-3</v>
      </c>
      <c r="F257" s="578">
        <v>0.69520000000000004</v>
      </c>
      <c r="G257" s="578">
        <v>0.30349999999999999</v>
      </c>
    </row>
    <row r="258" spans="1:10" s="176" customFormat="1" ht="15" customHeight="1" x14ac:dyDescent="0.25">
      <c r="A258" s="400" t="s">
        <v>528</v>
      </c>
      <c r="B258" s="430">
        <v>10</v>
      </c>
      <c r="C258" s="430">
        <v>8962</v>
      </c>
      <c r="D258" s="430">
        <v>1611</v>
      </c>
      <c r="E258" s="429">
        <v>8.9999999999999998E-4</v>
      </c>
      <c r="F258" s="578">
        <v>0.8468</v>
      </c>
      <c r="G258" s="578">
        <v>0.1522</v>
      </c>
      <c r="J258"/>
    </row>
    <row r="259" spans="1:10" ht="15.75" thickBot="1" x14ac:dyDescent="0.3">
      <c r="A259" s="389"/>
      <c r="B259" s="420"/>
      <c r="C259" s="421"/>
      <c r="D259" s="421"/>
      <c r="E259" s="422"/>
      <c r="F259" s="225"/>
      <c r="G259" s="225"/>
    </row>
    <row r="260" spans="1:10" s="189" customFormat="1" ht="15.75" thickBot="1" x14ac:dyDescent="0.3">
      <c r="A260" s="419" t="s">
        <v>488</v>
      </c>
      <c r="B260" s="392" t="s">
        <v>489</v>
      </c>
      <c r="C260" s="392" t="s">
        <v>485</v>
      </c>
      <c r="D260" s="392" t="s">
        <v>490</v>
      </c>
      <c r="E260" s="381"/>
      <c r="F260" s="127"/>
      <c r="G260" s="127"/>
    </row>
    <row r="261" spans="1:10" ht="15.75" customHeight="1" thickBot="1" x14ac:dyDescent="0.3">
      <c r="A261" s="214" t="s">
        <v>398</v>
      </c>
      <c r="B261" s="241">
        <v>13013</v>
      </c>
      <c r="C261" s="242">
        <v>30989</v>
      </c>
      <c r="D261" s="187">
        <v>0.42</v>
      </c>
      <c r="E261" s="381"/>
      <c r="F261" s="127"/>
      <c r="G261" s="127"/>
    </row>
    <row r="262" spans="1:10" ht="15.75" customHeight="1" x14ac:dyDescent="0.25">
      <c r="A262" s="216" t="s">
        <v>400</v>
      </c>
      <c r="B262" s="243">
        <v>162</v>
      </c>
      <c r="C262" s="244">
        <v>301</v>
      </c>
      <c r="D262" s="217">
        <v>0.53800000000000003</v>
      </c>
      <c r="E262" s="381"/>
      <c r="F262" s="127"/>
      <c r="G262" s="127"/>
    </row>
    <row r="263" spans="1:10" ht="15.75" customHeight="1" x14ac:dyDescent="0.25">
      <c r="A263" s="205" t="s">
        <v>401</v>
      </c>
      <c r="B263" s="245">
        <v>4609</v>
      </c>
      <c r="C263" s="244">
        <v>7471</v>
      </c>
      <c r="D263" s="218">
        <v>0.61699999999999999</v>
      </c>
      <c r="E263" s="381"/>
      <c r="F263" s="127"/>
      <c r="G263" s="127"/>
    </row>
    <row r="264" spans="1:10" ht="15.75" customHeight="1" x14ac:dyDescent="0.25">
      <c r="A264" s="205" t="s">
        <v>402</v>
      </c>
      <c r="B264" s="245">
        <v>6737</v>
      </c>
      <c r="C264" s="244">
        <v>16871</v>
      </c>
      <c r="D264" s="218">
        <v>0.39900000000000002</v>
      </c>
      <c r="E264" s="381"/>
      <c r="F264" s="127"/>
      <c r="G264" s="127"/>
    </row>
    <row r="265" spans="1:10" ht="15.75" customHeight="1" x14ac:dyDescent="0.25">
      <c r="A265" s="205" t="s">
        <v>403</v>
      </c>
      <c r="B265" s="245">
        <v>1505</v>
      </c>
      <c r="C265" s="244">
        <v>6346</v>
      </c>
      <c r="D265" s="218">
        <v>0.23699999999999999</v>
      </c>
      <c r="E265" s="381"/>
      <c r="F265" s="127"/>
      <c r="G265" s="127"/>
    </row>
    <row r="266" spans="1:10" ht="15.75" customHeight="1" x14ac:dyDescent="0.25">
      <c r="A266" s="206" t="s">
        <v>6</v>
      </c>
      <c r="B266" s="245">
        <v>160</v>
      </c>
      <c r="C266" s="244">
        <v>2319</v>
      </c>
      <c r="D266" s="218">
        <v>6.9000000000000006E-2</v>
      </c>
      <c r="E266" s="381"/>
      <c r="F266" s="127"/>
      <c r="G266" s="127"/>
    </row>
    <row r="267" spans="1:10" ht="15.75" customHeight="1" x14ac:dyDescent="0.25">
      <c r="A267" s="205" t="s">
        <v>404</v>
      </c>
      <c r="B267" s="245">
        <v>558</v>
      </c>
      <c r="C267" s="244">
        <v>1230</v>
      </c>
      <c r="D267" s="218">
        <v>0.45400000000000001</v>
      </c>
      <c r="E267" s="381"/>
      <c r="F267" s="127"/>
      <c r="G267" s="127"/>
    </row>
    <row r="268" spans="1:10" ht="15.75" customHeight="1" x14ac:dyDescent="0.25">
      <c r="A268" s="205" t="s">
        <v>587</v>
      </c>
      <c r="B268" s="245">
        <v>2406</v>
      </c>
      <c r="C268" s="244">
        <v>3965</v>
      </c>
      <c r="D268" s="218">
        <v>0.60699999999999998</v>
      </c>
      <c r="E268" s="381"/>
      <c r="F268" s="127"/>
      <c r="G268" s="127"/>
    </row>
    <row r="269" spans="1:10" ht="15.75" customHeight="1" x14ac:dyDescent="0.25">
      <c r="A269" s="205" t="s">
        <v>406</v>
      </c>
      <c r="B269" s="245">
        <v>247</v>
      </c>
      <c r="C269" s="244">
        <v>1475</v>
      </c>
      <c r="D269" s="218">
        <v>0.16700000000000001</v>
      </c>
      <c r="E269" s="381"/>
      <c r="F269" s="127"/>
      <c r="G269" s="127"/>
    </row>
    <row r="270" spans="1:10" ht="15.75" customHeight="1" x14ac:dyDescent="0.25">
      <c r="A270" s="205" t="s">
        <v>407</v>
      </c>
      <c r="B270" s="245">
        <v>162</v>
      </c>
      <c r="C270" s="244">
        <v>1574</v>
      </c>
      <c r="D270" s="218">
        <v>0.10299999999999999</v>
      </c>
      <c r="E270" s="381"/>
      <c r="F270" s="127"/>
      <c r="G270" s="127"/>
    </row>
    <row r="271" spans="1:10" ht="15.75" customHeight="1" x14ac:dyDescent="0.25">
      <c r="A271" s="205" t="s">
        <v>634</v>
      </c>
      <c r="B271" s="245">
        <v>656</v>
      </c>
      <c r="C271" s="244">
        <v>4969</v>
      </c>
      <c r="D271" s="218">
        <v>0.13200000000000001</v>
      </c>
      <c r="E271" s="381"/>
      <c r="F271" s="127"/>
      <c r="G271" s="127"/>
    </row>
    <row r="272" spans="1:10" ht="15.75" customHeight="1" x14ac:dyDescent="0.25">
      <c r="A272" s="205" t="s">
        <v>1063</v>
      </c>
      <c r="B272" s="245">
        <v>1338</v>
      </c>
      <c r="C272" s="244">
        <v>1374</v>
      </c>
      <c r="D272" s="218">
        <v>0.97399999999999998</v>
      </c>
      <c r="E272" s="381"/>
      <c r="F272" s="127"/>
      <c r="G272" s="127"/>
    </row>
    <row r="273" spans="1:7" ht="15.75" customHeight="1" x14ac:dyDescent="0.25">
      <c r="A273" s="205" t="s">
        <v>29</v>
      </c>
      <c r="B273" s="245">
        <v>3519</v>
      </c>
      <c r="C273" s="244">
        <v>4634</v>
      </c>
      <c r="D273" s="218">
        <v>0.75900000000000001</v>
      </c>
      <c r="E273" s="381"/>
      <c r="F273" s="127"/>
      <c r="G273" s="127"/>
    </row>
    <row r="274" spans="1:7" ht="15.75" customHeight="1" x14ac:dyDescent="0.25">
      <c r="A274" s="205" t="s">
        <v>40</v>
      </c>
      <c r="B274" s="245">
        <v>189</v>
      </c>
      <c r="C274" s="244">
        <v>339</v>
      </c>
      <c r="D274" s="218">
        <v>0.55800000000000005</v>
      </c>
      <c r="E274" s="381"/>
      <c r="F274" s="127"/>
      <c r="G274" s="127"/>
    </row>
    <row r="275" spans="1:7" ht="15.75" customHeight="1" x14ac:dyDescent="0.25">
      <c r="A275" s="205" t="s">
        <v>540</v>
      </c>
      <c r="B275" s="245">
        <v>1122</v>
      </c>
      <c r="C275" s="244">
        <v>1592</v>
      </c>
      <c r="D275" s="218">
        <v>0.70499999999999996</v>
      </c>
      <c r="E275" s="381"/>
      <c r="F275" s="127"/>
      <c r="G275" s="127"/>
    </row>
    <row r="276" spans="1:7" ht="15.75" customHeight="1" x14ac:dyDescent="0.25">
      <c r="A276" s="205" t="s">
        <v>32</v>
      </c>
      <c r="B276" s="245">
        <v>489</v>
      </c>
      <c r="C276" s="244">
        <v>3108</v>
      </c>
      <c r="D276" s="218">
        <v>0.157</v>
      </c>
      <c r="E276" s="381"/>
      <c r="F276" s="127"/>
      <c r="G276" s="127"/>
    </row>
    <row r="277" spans="1:7" ht="15.75" customHeight="1" x14ac:dyDescent="0.25">
      <c r="A277" s="205" t="s">
        <v>409</v>
      </c>
      <c r="B277" s="245">
        <v>455</v>
      </c>
      <c r="C277" s="244">
        <v>872</v>
      </c>
      <c r="D277" s="218">
        <v>0.52200000000000002</v>
      </c>
      <c r="E277" s="381"/>
      <c r="F277" s="127"/>
      <c r="G277" s="127"/>
    </row>
    <row r="278" spans="1:7" ht="15.75" customHeight="1" x14ac:dyDescent="0.25">
      <c r="A278" s="205" t="s">
        <v>220</v>
      </c>
      <c r="B278" s="245">
        <v>667</v>
      </c>
      <c r="C278" s="244">
        <v>861</v>
      </c>
      <c r="D278" s="218">
        <v>0.77500000000000002</v>
      </c>
      <c r="E278" s="381"/>
      <c r="F278" s="127"/>
      <c r="G278" s="127"/>
    </row>
    <row r="279" spans="1:7" ht="15.75" customHeight="1" x14ac:dyDescent="0.25">
      <c r="A279" s="205" t="s">
        <v>547</v>
      </c>
      <c r="B279" s="245">
        <v>212</v>
      </c>
      <c r="C279" s="244">
        <v>417</v>
      </c>
      <c r="D279" s="218">
        <v>0.50800000000000001</v>
      </c>
      <c r="E279" s="381"/>
      <c r="F279" s="127"/>
      <c r="G279" s="127"/>
    </row>
    <row r="280" spans="1:7" ht="15.75" customHeight="1" x14ac:dyDescent="0.25">
      <c r="A280" s="205" t="s">
        <v>589</v>
      </c>
      <c r="B280" s="245">
        <v>232</v>
      </c>
      <c r="C280" s="244">
        <v>289</v>
      </c>
      <c r="D280" s="218">
        <v>0.80300000000000005</v>
      </c>
      <c r="E280" s="381"/>
      <c r="F280" s="127"/>
      <c r="G280" s="127"/>
    </row>
    <row r="281" spans="1:7" ht="15.75" customHeight="1" x14ac:dyDescent="0.25">
      <c r="A281" s="205" t="s">
        <v>457</v>
      </c>
      <c r="B281" s="245">
        <v>40</v>
      </c>
      <c r="C281" s="244">
        <v>777</v>
      </c>
      <c r="D281" s="218">
        <v>5.0999999999999997E-2</v>
      </c>
      <c r="E281" s="381"/>
      <c r="F281" s="127"/>
      <c r="G281" s="127"/>
    </row>
    <row r="282" spans="1:7" ht="15.75" customHeight="1" x14ac:dyDescent="0.25">
      <c r="A282" s="205" t="s">
        <v>458</v>
      </c>
      <c r="B282" s="245">
        <v>561</v>
      </c>
      <c r="C282" s="244">
        <v>1194</v>
      </c>
      <c r="D282" s="218">
        <v>0.47</v>
      </c>
      <c r="E282" s="381"/>
      <c r="F282" s="127"/>
      <c r="G282" s="127"/>
    </row>
    <row r="283" spans="1:7" ht="15.75" customHeight="1" x14ac:dyDescent="0.25">
      <c r="A283" s="4" t="s">
        <v>414</v>
      </c>
      <c r="B283" s="245">
        <v>487</v>
      </c>
      <c r="C283" s="244">
        <v>532</v>
      </c>
      <c r="D283" s="218">
        <v>0.91500000000000004</v>
      </c>
      <c r="E283" s="381"/>
      <c r="F283" s="127"/>
      <c r="G283" s="127"/>
    </row>
    <row r="284" spans="1:7" ht="15.75" customHeight="1" x14ac:dyDescent="0.25">
      <c r="A284" s="4" t="s">
        <v>415</v>
      </c>
      <c r="B284" s="245">
        <v>2423</v>
      </c>
      <c r="C284" s="244">
        <v>2482</v>
      </c>
      <c r="D284" s="218">
        <v>0.97599999999999998</v>
      </c>
      <c r="E284" s="381"/>
      <c r="F284" s="127"/>
      <c r="G284" s="127"/>
    </row>
    <row r="285" spans="1:7" ht="15.75" customHeight="1" x14ac:dyDescent="0.25">
      <c r="A285" s="205" t="s">
        <v>541</v>
      </c>
      <c r="B285" s="245">
        <v>4319</v>
      </c>
      <c r="C285" s="244">
        <v>6118</v>
      </c>
      <c r="D285" s="218">
        <v>0.70599999999999996</v>
      </c>
      <c r="E285" s="381"/>
      <c r="F285" s="127"/>
      <c r="G285" s="127"/>
    </row>
    <row r="286" spans="1:7" ht="15.75" customHeight="1" thickBot="1" x14ac:dyDescent="0.3">
      <c r="A286" s="215" t="s">
        <v>427</v>
      </c>
      <c r="B286" s="246">
        <v>10677</v>
      </c>
      <c r="C286" s="244">
        <v>11593</v>
      </c>
      <c r="D286" s="219">
        <v>0.92100000000000004</v>
      </c>
      <c r="E286" s="381"/>
      <c r="F286" s="127"/>
      <c r="G286" s="127"/>
    </row>
    <row r="287" spans="1:7" ht="15.75" customHeight="1" thickBot="1" x14ac:dyDescent="0.3">
      <c r="A287" s="378"/>
      <c r="B287" s="418"/>
      <c r="C287" s="381"/>
      <c r="D287" s="381"/>
      <c r="E287" s="381"/>
      <c r="F287" s="127"/>
      <c r="G287" s="127"/>
    </row>
    <row r="288" spans="1:7" ht="15.75" customHeight="1" thickBot="1" x14ac:dyDescent="0.3">
      <c r="A288" s="423" t="s">
        <v>543</v>
      </c>
      <c r="B288" s="410" t="s">
        <v>544</v>
      </c>
      <c r="C288" s="392" t="s">
        <v>485</v>
      </c>
      <c r="D288" s="394" t="s">
        <v>545</v>
      </c>
      <c r="E288" s="381"/>
      <c r="F288" s="127"/>
      <c r="G288" s="127"/>
    </row>
    <row r="289" spans="1:7" ht="15.75" customHeight="1" thickBot="1" x14ac:dyDescent="0.3">
      <c r="A289" s="209" t="s">
        <v>398</v>
      </c>
      <c r="B289" s="241">
        <v>6205</v>
      </c>
      <c r="C289" s="242">
        <v>30989</v>
      </c>
      <c r="D289" s="187">
        <v>0.2</v>
      </c>
      <c r="E289" s="381"/>
      <c r="F289" s="127"/>
      <c r="G289" s="127"/>
    </row>
    <row r="290" spans="1:7" ht="15.75" customHeight="1" x14ac:dyDescent="0.25">
      <c r="A290" s="213" t="s">
        <v>400</v>
      </c>
      <c r="B290" s="243">
        <v>36</v>
      </c>
      <c r="C290" s="244">
        <v>301</v>
      </c>
      <c r="D290" s="217">
        <v>0.12</v>
      </c>
      <c r="E290" s="381"/>
      <c r="F290" s="127"/>
      <c r="G290" s="127"/>
    </row>
    <row r="291" spans="1:7" ht="15.75" customHeight="1" x14ac:dyDescent="0.25">
      <c r="A291" s="210" t="s">
        <v>401</v>
      </c>
      <c r="B291" s="245">
        <v>1819</v>
      </c>
      <c r="C291" s="244">
        <v>7471</v>
      </c>
      <c r="D291" s="218">
        <v>0.24299999999999999</v>
      </c>
      <c r="E291" s="381"/>
      <c r="F291" s="127"/>
      <c r="G291" s="127"/>
    </row>
    <row r="292" spans="1:7" ht="15.75" customHeight="1" x14ac:dyDescent="0.25">
      <c r="A292" s="210" t="s">
        <v>402</v>
      </c>
      <c r="B292" s="245">
        <v>3666</v>
      </c>
      <c r="C292" s="244">
        <v>16871</v>
      </c>
      <c r="D292" s="218">
        <v>0.217</v>
      </c>
      <c r="E292" s="381"/>
      <c r="F292" s="127"/>
      <c r="G292" s="127"/>
    </row>
    <row r="293" spans="1:7" ht="15.75" customHeight="1" x14ac:dyDescent="0.25">
      <c r="A293" s="210" t="s">
        <v>403</v>
      </c>
      <c r="B293" s="245">
        <v>684</v>
      </c>
      <c r="C293" s="244">
        <v>6346</v>
      </c>
      <c r="D293" s="218">
        <v>0.108</v>
      </c>
      <c r="E293" s="381"/>
      <c r="F293" s="127"/>
      <c r="G293" s="127"/>
    </row>
    <row r="294" spans="1:7" ht="15.75" customHeight="1" x14ac:dyDescent="0.25">
      <c r="A294" s="211" t="s">
        <v>6</v>
      </c>
      <c r="B294" s="245">
        <v>203</v>
      </c>
      <c r="C294" s="244">
        <v>2319</v>
      </c>
      <c r="D294" s="218">
        <v>8.7999999999999995E-2</v>
      </c>
      <c r="E294" s="381"/>
      <c r="F294" s="127"/>
      <c r="G294" s="127"/>
    </row>
    <row r="295" spans="1:7" ht="15.75" customHeight="1" x14ac:dyDescent="0.25">
      <c r="A295" s="210" t="s">
        <v>404</v>
      </c>
      <c r="B295" s="245">
        <v>587</v>
      </c>
      <c r="C295" s="244">
        <v>1230</v>
      </c>
      <c r="D295" s="218">
        <v>0.47699999999999998</v>
      </c>
      <c r="E295" s="381"/>
      <c r="F295" s="127"/>
      <c r="G295" s="127"/>
    </row>
    <row r="296" spans="1:7" ht="15.75" customHeight="1" x14ac:dyDescent="0.25">
      <c r="A296" s="210" t="s">
        <v>587</v>
      </c>
      <c r="B296" s="245">
        <v>535</v>
      </c>
      <c r="C296" s="244">
        <v>3965</v>
      </c>
      <c r="D296" s="218">
        <v>0.13500000000000001</v>
      </c>
      <c r="E296" s="381"/>
      <c r="F296" s="127"/>
      <c r="G296" s="127"/>
    </row>
    <row r="297" spans="1:7" ht="15.75" customHeight="1" x14ac:dyDescent="0.25">
      <c r="A297" s="210" t="s">
        <v>406</v>
      </c>
      <c r="B297" s="245">
        <v>212</v>
      </c>
      <c r="C297" s="244">
        <v>1475</v>
      </c>
      <c r="D297" s="218">
        <v>0.14399999999999999</v>
      </c>
      <c r="E297" s="381"/>
      <c r="F297" s="127"/>
      <c r="G297" s="127"/>
    </row>
    <row r="298" spans="1:7" ht="15.75" customHeight="1" x14ac:dyDescent="0.25">
      <c r="A298" s="210" t="s">
        <v>407</v>
      </c>
      <c r="B298" s="245">
        <v>37</v>
      </c>
      <c r="C298" s="244">
        <v>1574</v>
      </c>
      <c r="D298" s="218">
        <v>2.4E-2</v>
      </c>
      <c r="E298" s="381"/>
      <c r="F298" s="127"/>
      <c r="G298" s="127"/>
    </row>
    <row r="299" spans="1:7" ht="15.75" customHeight="1" x14ac:dyDescent="0.25">
      <c r="A299" s="210" t="s">
        <v>634</v>
      </c>
      <c r="B299" s="245">
        <v>1454</v>
      </c>
      <c r="C299" s="244">
        <v>4969</v>
      </c>
      <c r="D299" s="218">
        <v>0.29299999999999998</v>
      </c>
      <c r="E299" s="381"/>
      <c r="F299" s="127"/>
      <c r="G299" s="127"/>
    </row>
    <row r="300" spans="1:7" ht="15.75" customHeight="1" x14ac:dyDescent="0.25">
      <c r="A300" s="205" t="s">
        <v>1063</v>
      </c>
      <c r="B300" s="245">
        <v>5</v>
      </c>
      <c r="C300" s="244">
        <v>1374</v>
      </c>
      <c r="D300" s="218">
        <v>4.0000000000000001E-3</v>
      </c>
      <c r="E300" s="381"/>
      <c r="F300" s="127"/>
      <c r="G300" s="127"/>
    </row>
    <row r="301" spans="1:7" ht="15.75" customHeight="1" x14ac:dyDescent="0.25">
      <c r="A301" s="210" t="s">
        <v>29</v>
      </c>
      <c r="B301" s="245">
        <v>1860</v>
      </c>
      <c r="C301" s="244">
        <v>4634</v>
      </c>
      <c r="D301" s="218">
        <v>0.40100000000000002</v>
      </c>
      <c r="E301" s="381"/>
      <c r="F301" s="127"/>
      <c r="G301" s="127"/>
    </row>
    <row r="302" spans="1:7" ht="15.75" customHeight="1" x14ac:dyDescent="0.25">
      <c r="A302" s="205" t="s">
        <v>40</v>
      </c>
      <c r="B302" s="245">
        <v>148</v>
      </c>
      <c r="C302" s="244">
        <v>339</v>
      </c>
      <c r="D302" s="218">
        <v>0.437</v>
      </c>
      <c r="E302" s="381"/>
      <c r="F302" s="127"/>
      <c r="G302" s="127"/>
    </row>
    <row r="303" spans="1:7" ht="15.75" customHeight="1" x14ac:dyDescent="0.25">
      <c r="A303" s="205" t="s">
        <v>540</v>
      </c>
      <c r="B303" s="245">
        <v>243</v>
      </c>
      <c r="C303" s="244">
        <v>1592</v>
      </c>
      <c r="D303" s="218">
        <v>0.153</v>
      </c>
      <c r="E303" s="381"/>
      <c r="F303" s="127"/>
      <c r="G303" s="127"/>
    </row>
    <row r="304" spans="1:7" ht="15.75" customHeight="1" x14ac:dyDescent="0.25">
      <c r="A304" s="210" t="s">
        <v>32</v>
      </c>
      <c r="B304" s="245">
        <v>254</v>
      </c>
      <c r="C304" s="244">
        <v>3108</v>
      </c>
      <c r="D304" s="218">
        <v>8.2000000000000003E-2</v>
      </c>
      <c r="E304" s="381"/>
      <c r="F304" s="127"/>
      <c r="G304" s="127"/>
    </row>
    <row r="305" spans="1:7" ht="15.75" customHeight="1" x14ac:dyDescent="0.25">
      <c r="A305" s="210" t="s">
        <v>409</v>
      </c>
      <c r="B305" s="245">
        <v>36</v>
      </c>
      <c r="C305" s="244">
        <v>872</v>
      </c>
      <c r="D305" s="218">
        <v>4.1000000000000002E-2</v>
      </c>
      <c r="E305" s="381"/>
      <c r="F305" s="127"/>
      <c r="G305" s="127"/>
    </row>
    <row r="306" spans="1:7" ht="15.75" customHeight="1" x14ac:dyDescent="0.25">
      <c r="A306" s="210" t="s">
        <v>220</v>
      </c>
      <c r="B306" s="245">
        <v>120</v>
      </c>
      <c r="C306" s="244">
        <v>861</v>
      </c>
      <c r="D306" s="218">
        <v>0.13900000000000001</v>
      </c>
      <c r="E306" s="381"/>
      <c r="F306" s="127"/>
      <c r="G306" s="127"/>
    </row>
    <row r="307" spans="1:7" ht="15.75" customHeight="1" x14ac:dyDescent="0.25">
      <c r="A307" s="210" t="s">
        <v>547</v>
      </c>
      <c r="B307" s="245">
        <v>196</v>
      </c>
      <c r="C307" s="244">
        <v>417</v>
      </c>
      <c r="D307" s="218">
        <v>0.47</v>
      </c>
      <c r="E307" s="381"/>
      <c r="F307" s="127"/>
      <c r="G307" s="127"/>
    </row>
    <row r="308" spans="1:7" ht="15.75" customHeight="1" x14ac:dyDescent="0.25">
      <c r="A308" s="210" t="s">
        <v>589</v>
      </c>
      <c r="B308" s="245">
        <v>70</v>
      </c>
      <c r="C308" s="244">
        <v>289</v>
      </c>
      <c r="D308" s="218">
        <v>0.24199999999999999</v>
      </c>
      <c r="E308" s="381"/>
      <c r="F308" s="127"/>
      <c r="G308" s="127"/>
    </row>
    <row r="309" spans="1:7" ht="15.75" customHeight="1" x14ac:dyDescent="0.25">
      <c r="A309" s="210" t="s">
        <v>457</v>
      </c>
      <c r="B309" s="245">
        <v>83</v>
      </c>
      <c r="C309" s="244">
        <v>777</v>
      </c>
      <c r="D309" s="218">
        <v>0.107</v>
      </c>
      <c r="E309" s="381"/>
      <c r="F309" s="127"/>
      <c r="G309" s="127"/>
    </row>
    <row r="310" spans="1:7" ht="15.75" customHeight="1" x14ac:dyDescent="0.25">
      <c r="A310" s="210" t="s">
        <v>458</v>
      </c>
      <c r="B310" s="245">
        <v>162</v>
      </c>
      <c r="C310" s="244">
        <v>1194</v>
      </c>
      <c r="D310" s="218">
        <v>0.13600000000000001</v>
      </c>
      <c r="E310" s="381"/>
      <c r="F310" s="127"/>
      <c r="G310" s="127"/>
    </row>
    <row r="311" spans="1:7" ht="15.75" customHeight="1" x14ac:dyDescent="0.25">
      <c r="A311" s="4" t="s">
        <v>414</v>
      </c>
      <c r="B311" s="245">
        <v>223</v>
      </c>
      <c r="C311" s="244">
        <v>532</v>
      </c>
      <c r="D311" s="218">
        <v>0.41899999999999998</v>
      </c>
      <c r="E311" s="381"/>
      <c r="F311" s="127"/>
      <c r="G311" s="127"/>
    </row>
    <row r="312" spans="1:7" ht="15.75" customHeight="1" x14ac:dyDescent="0.25">
      <c r="A312" s="4" t="s">
        <v>415</v>
      </c>
      <c r="B312" s="357">
        <v>1</v>
      </c>
      <c r="C312" s="244">
        <v>2482</v>
      </c>
      <c r="D312" s="218">
        <v>0</v>
      </c>
      <c r="E312" s="381"/>
      <c r="F312" s="127"/>
      <c r="G312" s="127"/>
    </row>
    <row r="313" spans="1:7" ht="15.75" customHeight="1" x14ac:dyDescent="0.25">
      <c r="A313" s="210" t="s">
        <v>541</v>
      </c>
      <c r="B313" s="245">
        <v>15</v>
      </c>
      <c r="C313" s="244">
        <v>6118</v>
      </c>
      <c r="D313" s="218">
        <v>2E-3</v>
      </c>
      <c r="E313" s="381"/>
      <c r="F313" s="127"/>
      <c r="G313" s="127"/>
    </row>
    <row r="314" spans="1:7" ht="15.75" customHeight="1" thickBot="1" x14ac:dyDescent="0.3">
      <c r="A314" s="212" t="s">
        <v>427</v>
      </c>
      <c r="B314" s="246">
        <v>52</v>
      </c>
      <c r="C314" s="244">
        <v>11593</v>
      </c>
      <c r="D314" s="219">
        <v>4.0000000000000001E-3</v>
      </c>
      <c r="E314" s="381"/>
      <c r="F314" s="127"/>
      <c r="G314" s="127"/>
    </row>
    <row r="315" spans="1:7" ht="15.75" customHeight="1" thickBot="1" x14ac:dyDescent="0.3">
      <c r="A315" s="378"/>
      <c r="B315" s="418"/>
      <c r="C315" s="381"/>
      <c r="D315" s="381"/>
      <c r="E315" s="381"/>
      <c r="F315" s="127"/>
      <c r="G315" s="127"/>
    </row>
    <row r="316" spans="1:7" ht="15.75" customHeight="1" thickBot="1" x14ac:dyDescent="0.3">
      <c r="A316" s="423" t="s">
        <v>487</v>
      </c>
      <c r="B316" s="410" t="s">
        <v>492</v>
      </c>
      <c r="C316" s="392" t="s">
        <v>485</v>
      </c>
      <c r="D316" s="394" t="s">
        <v>491</v>
      </c>
      <c r="E316" s="381"/>
      <c r="F316" s="127"/>
      <c r="G316" s="127"/>
    </row>
    <row r="317" spans="1:7" ht="15.75" customHeight="1" thickBot="1" x14ac:dyDescent="0.3">
      <c r="A317" s="209" t="s">
        <v>398</v>
      </c>
      <c r="B317" s="241"/>
      <c r="C317" s="242"/>
      <c r="D317" s="187"/>
      <c r="E317" s="381" t="s">
        <v>1012</v>
      </c>
      <c r="F317" s="127"/>
      <c r="G317" s="127"/>
    </row>
    <row r="318" spans="1:7" ht="15.75" customHeight="1" x14ac:dyDescent="0.25">
      <c r="A318" s="213" t="s">
        <v>400</v>
      </c>
      <c r="B318" s="243"/>
      <c r="C318" s="244"/>
      <c r="D318" s="217"/>
      <c r="E318" s="381" t="s">
        <v>1012</v>
      </c>
      <c r="F318" s="127"/>
      <c r="G318" s="127"/>
    </row>
    <row r="319" spans="1:7" ht="15.75" customHeight="1" x14ac:dyDescent="0.25">
      <c r="A319" s="210" t="s">
        <v>401</v>
      </c>
      <c r="B319" s="245"/>
      <c r="C319" s="244"/>
      <c r="D319" s="218"/>
      <c r="E319" s="381" t="s">
        <v>1012</v>
      </c>
      <c r="F319" s="127"/>
      <c r="G319" s="127"/>
    </row>
    <row r="320" spans="1:7" ht="15.75" customHeight="1" x14ac:dyDescent="0.25">
      <c r="A320" s="210" t="s">
        <v>402</v>
      </c>
      <c r="B320" s="245"/>
      <c r="C320" s="244"/>
      <c r="D320" s="218"/>
      <c r="E320" s="381" t="s">
        <v>1012</v>
      </c>
      <c r="F320" s="127"/>
      <c r="G320" s="127"/>
    </row>
    <row r="321" spans="1:7" ht="15.75" customHeight="1" x14ac:dyDescent="0.25">
      <c r="A321" s="210" t="s">
        <v>403</v>
      </c>
      <c r="B321" s="245"/>
      <c r="C321" s="244"/>
      <c r="D321" s="218"/>
      <c r="E321" s="381" t="s">
        <v>1012</v>
      </c>
      <c r="F321" s="127"/>
      <c r="G321" s="127"/>
    </row>
    <row r="322" spans="1:7" ht="15.75" customHeight="1" x14ac:dyDescent="0.25">
      <c r="A322" s="211" t="s">
        <v>6</v>
      </c>
      <c r="B322" s="245"/>
      <c r="C322" s="244"/>
      <c r="D322" s="218"/>
      <c r="E322" s="381" t="s">
        <v>1012</v>
      </c>
      <c r="F322" s="127"/>
      <c r="G322" s="127"/>
    </row>
    <row r="323" spans="1:7" ht="15.75" customHeight="1" x14ac:dyDescent="0.25">
      <c r="A323" s="210" t="s">
        <v>404</v>
      </c>
      <c r="B323" s="245"/>
      <c r="C323" s="244"/>
      <c r="D323" s="218"/>
      <c r="E323" s="381" t="s">
        <v>1012</v>
      </c>
      <c r="F323" s="127"/>
      <c r="G323" s="127"/>
    </row>
    <row r="324" spans="1:7" ht="15.75" customHeight="1" x14ac:dyDescent="0.25">
      <c r="A324" s="210" t="s">
        <v>587</v>
      </c>
      <c r="B324" s="245"/>
      <c r="C324" s="244"/>
      <c r="D324" s="218"/>
      <c r="E324" s="381" t="s">
        <v>1012</v>
      </c>
      <c r="F324" s="127"/>
      <c r="G324" s="127"/>
    </row>
    <row r="325" spans="1:7" ht="15.75" customHeight="1" x14ac:dyDescent="0.25">
      <c r="A325" s="210" t="s">
        <v>406</v>
      </c>
      <c r="B325" s="245"/>
      <c r="C325" s="244"/>
      <c r="D325" s="218"/>
      <c r="E325" s="381" t="s">
        <v>1012</v>
      </c>
      <c r="F325" s="127"/>
      <c r="G325" s="127"/>
    </row>
    <row r="326" spans="1:7" ht="15.75" customHeight="1" x14ac:dyDescent="0.25">
      <c r="A326" s="210" t="s">
        <v>407</v>
      </c>
      <c r="B326" s="245"/>
      <c r="C326" s="244"/>
      <c r="D326" s="218"/>
      <c r="E326" s="381" t="s">
        <v>1012</v>
      </c>
      <c r="F326" s="127"/>
      <c r="G326" s="127"/>
    </row>
    <row r="327" spans="1:7" ht="15.75" customHeight="1" x14ac:dyDescent="0.25">
      <c r="A327" s="210" t="s">
        <v>634</v>
      </c>
      <c r="B327" s="245"/>
      <c r="C327" s="244"/>
      <c r="D327" s="218"/>
      <c r="E327" s="381" t="s">
        <v>1012</v>
      </c>
      <c r="F327" s="127"/>
      <c r="G327" s="127"/>
    </row>
    <row r="328" spans="1:7" ht="15.75" customHeight="1" x14ac:dyDescent="0.25">
      <c r="A328" s="205" t="s">
        <v>1063</v>
      </c>
      <c r="B328" s="245"/>
      <c r="C328" s="244"/>
      <c r="D328" s="218"/>
      <c r="E328" s="381" t="s">
        <v>1012</v>
      </c>
      <c r="F328" s="127"/>
      <c r="G328" s="127"/>
    </row>
    <row r="329" spans="1:7" ht="15.75" customHeight="1" x14ac:dyDescent="0.25">
      <c r="A329" s="210" t="s">
        <v>29</v>
      </c>
      <c r="B329" s="245"/>
      <c r="C329" s="244"/>
      <c r="D329" s="218"/>
      <c r="E329" s="381" t="s">
        <v>1012</v>
      </c>
      <c r="F329" s="127"/>
      <c r="G329" s="127"/>
    </row>
    <row r="330" spans="1:7" ht="15.75" customHeight="1" x14ac:dyDescent="0.25">
      <c r="A330" s="205" t="s">
        <v>40</v>
      </c>
      <c r="B330" s="245"/>
      <c r="C330" s="244"/>
      <c r="D330" s="218"/>
      <c r="E330" s="381" t="s">
        <v>1012</v>
      </c>
      <c r="F330" s="127"/>
      <c r="G330" s="127"/>
    </row>
    <row r="331" spans="1:7" ht="15.75" customHeight="1" x14ac:dyDescent="0.25">
      <c r="A331" s="205" t="s">
        <v>540</v>
      </c>
      <c r="B331" s="245"/>
      <c r="C331" s="244"/>
      <c r="D331" s="218"/>
      <c r="E331" s="381" t="s">
        <v>1012</v>
      </c>
      <c r="F331" s="127"/>
      <c r="G331" s="127"/>
    </row>
    <row r="332" spans="1:7" ht="15.75" customHeight="1" x14ac:dyDescent="0.25">
      <c r="A332" s="210" t="s">
        <v>32</v>
      </c>
      <c r="B332" s="245"/>
      <c r="C332" s="244"/>
      <c r="D332" s="218"/>
      <c r="E332" s="381" t="s">
        <v>1012</v>
      </c>
      <c r="F332" s="127"/>
      <c r="G332" s="127"/>
    </row>
    <row r="333" spans="1:7" ht="15.75" customHeight="1" x14ac:dyDescent="0.25">
      <c r="A333" s="210" t="s">
        <v>409</v>
      </c>
      <c r="B333" s="245"/>
      <c r="C333" s="244"/>
      <c r="D333" s="218"/>
      <c r="E333" s="381" t="s">
        <v>1012</v>
      </c>
      <c r="F333" s="127"/>
      <c r="G333" s="127"/>
    </row>
    <row r="334" spans="1:7" ht="15.75" customHeight="1" x14ac:dyDescent="0.25">
      <c r="A334" s="210" t="s">
        <v>220</v>
      </c>
      <c r="B334" s="245"/>
      <c r="C334" s="244"/>
      <c r="D334" s="218"/>
      <c r="E334" s="381" t="s">
        <v>1012</v>
      </c>
      <c r="F334" s="127"/>
      <c r="G334" s="127"/>
    </row>
    <row r="335" spans="1:7" ht="15.75" customHeight="1" x14ac:dyDescent="0.25">
      <c r="A335" s="210" t="s">
        <v>547</v>
      </c>
      <c r="B335" s="245"/>
      <c r="C335" s="244"/>
      <c r="D335" s="218"/>
      <c r="E335" s="381" t="s">
        <v>1012</v>
      </c>
      <c r="F335" s="127"/>
      <c r="G335" s="127"/>
    </row>
    <row r="336" spans="1:7" ht="15.75" customHeight="1" x14ac:dyDescent="0.25">
      <c r="A336" s="210" t="s">
        <v>589</v>
      </c>
      <c r="B336" s="245"/>
      <c r="C336" s="244"/>
      <c r="D336" s="218"/>
      <c r="E336" s="381" t="s">
        <v>1012</v>
      </c>
      <c r="F336" s="127"/>
      <c r="G336" s="127"/>
    </row>
    <row r="337" spans="1:7" ht="15.75" customHeight="1" x14ac:dyDescent="0.25">
      <c r="A337" s="210" t="s">
        <v>457</v>
      </c>
      <c r="B337" s="245"/>
      <c r="C337" s="244"/>
      <c r="D337" s="218"/>
      <c r="E337" s="381" t="s">
        <v>1012</v>
      </c>
      <c r="F337" s="127"/>
      <c r="G337" s="127"/>
    </row>
    <row r="338" spans="1:7" ht="15.75" customHeight="1" x14ac:dyDescent="0.25">
      <c r="A338" s="210" t="s">
        <v>458</v>
      </c>
      <c r="B338" s="245"/>
      <c r="C338" s="244"/>
      <c r="D338" s="218"/>
      <c r="E338" s="381" t="s">
        <v>1012</v>
      </c>
      <c r="F338" s="127"/>
      <c r="G338" s="127"/>
    </row>
    <row r="339" spans="1:7" ht="15.75" customHeight="1" x14ac:dyDescent="0.25">
      <c r="A339" s="4" t="s">
        <v>414</v>
      </c>
      <c r="B339" s="245"/>
      <c r="C339" s="244"/>
      <c r="D339" s="218"/>
      <c r="E339" s="381" t="s">
        <v>1012</v>
      </c>
      <c r="F339" s="127"/>
      <c r="G339" s="127"/>
    </row>
    <row r="340" spans="1:7" ht="15.75" customHeight="1" x14ac:dyDescent="0.25">
      <c r="A340" s="4" t="s">
        <v>415</v>
      </c>
      <c r="B340" s="245"/>
      <c r="C340" s="244"/>
      <c r="D340" s="218"/>
      <c r="E340" s="381" t="s">
        <v>1012</v>
      </c>
      <c r="F340" s="127"/>
      <c r="G340" s="127"/>
    </row>
    <row r="341" spans="1:7" ht="15.75" customHeight="1" x14ac:dyDescent="0.25">
      <c r="A341" s="210" t="s">
        <v>541</v>
      </c>
      <c r="B341" s="245"/>
      <c r="C341" s="244"/>
      <c r="D341" s="218"/>
      <c r="E341" s="381" t="s">
        <v>1012</v>
      </c>
      <c r="F341" s="127"/>
      <c r="G341" s="127"/>
    </row>
    <row r="342" spans="1:7" ht="15.75" customHeight="1" thickBot="1" x14ac:dyDescent="0.3">
      <c r="A342" s="212" t="s">
        <v>427</v>
      </c>
      <c r="B342" s="245"/>
      <c r="C342" s="244"/>
      <c r="D342" s="218"/>
      <c r="E342" s="381" t="s">
        <v>1012</v>
      </c>
      <c r="F342" s="127"/>
      <c r="G342" s="127"/>
    </row>
    <row r="343" spans="1:7" ht="15.75" customHeight="1" thickBot="1" x14ac:dyDescent="0.3">
      <c r="A343" s="378"/>
      <c r="B343" s="418"/>
      <c r="C343" s="381"/>
      <c r="D343" s="381"/>
      <c r="E343" s="381"/>
      <c r="F343" s="127"/>
      <c r="G343" s="127"/>
    </row>
    <row r="344" spans="1:7" ht="15.75" customHeight="1" thickBot="1" x14ac:dyDescent="0.3">
      <c r="A344" s="423" t="s">
        <v>486</v>
      </c>
      <c r="B344" s="410" t="s">
        <v>493</v>
      </c>
      <c r="C344" s="392" t="s">
        <v>485</v>
      </c>
      <c r="D344" s="394" t="s">
        <v>494</v>
      </c>
      <c r="E344" s="381"/>
      <c r="F344" s="127"/>
      <c r="G344" s="127"/>
    </row>
    <row r="345" spans="1:7" ht="15.75" customHeight="1" thickBot="1" x14ac:dyDescent="0.3">
      <c r="A345" s="209" t="s">
        <v>398</v>
      </c>
      <c r="B345" s="241">
        <v>7909</v>
      </c>
      <c r="C345" s="242">
        <v>30989</v>
      </c>
      <c r="D345" s="187">
        <v>0.255</v>
      </c>
      <c r="E345" s="381"/>
      <c r="F345" s="127"/>
      <c r="G345" s="127"/>
    </row>
    <row r="346" spans="1:7" ht="15.75" customHeight="1" x14ac:dyDescent="0.25">
      <c r="A346" s="213" t="s">
        <v>400</v>
      </c>
      <c r="B346" s="243">
        <v>164</v>
      </c>
      <c r="C346" s="244">
        <v>301</v>
      </c>
      <c r="D346" s="217">
        <v>0.54500000000000004</v>
      </c>
      <c r="E346" s="381"/>
      <c r="F346" s="127"/>
      <c r="G346" s="127"/>
    </row>
    <row r="347" spans="1:7" ht="15.75" customHeight="1" x14ac:dyDescent="0.25">
      <c r="A347" s="210" t="s">
        <v>401</v>
      </c>
      <c r="B347" s="245">
        <v>3089</v>
      </c>
      <c r="C347" s="244">
        <v>7471</v>
      </c>
      <c r="D347" s="218">
        <v>0.41299999999999998</v>
      </c>
      <c r="E347" s="381"/>
      <c r="F347" s="127"/>
      <c r="G347" s="127"/>
    </row>
    <row r="348" spans="1:7" ht="15.75" customHeight="1" x14ac:dyDescent="0.25">
      <c r="A348" s="210" t="s">
        <v>402</v>
      </c>
      <c r="B348" s="245">
        <v>4270</v>
      </c>
      <c r="C348" s="244">
        <v>16871</v>
      </c>
      <c r="D348" s="218">
        <v>0.253</v>
      </c>
      <c r="E348" s="381"/>
      <c r="F348" s="127"/>
      <c r="G348" s="127"/>
    </row>
    <row r="349" spans="1:7" ht="15.75" customHeight="1" x14ac:dyDescent="0.25">
      <c r="A349" s="210" t="s">
        <v>403</v>
      </c>
      <c r="B349" s="245">
        <v>386</v>
      </c>
      <c r="C349" s="244">
        <v>6346</v>
      </c>
      <c r="D349" s="218">
        <v>6.0999999999999999E-2</v>
      </c>
      <c r="E349" s="381"/>
      <c r="F349" s="127"/>
      <c r="G349" s="127"/>
    </row>
    <row r="350" spans="1:7" ht="15.75" customHeight="1" x14ac:dyDescent="0.25">
      <c r="A350" s="211" t="s">
        <v>6</v>
      </c>
      <c r="B350" s="245">
        <v>1276</v>
      </c>
      <c r="C350" s="244">
        <v>2319</v>
      </c>
      <c r="D350" s="218">
        <v>0.55000000000000004</v>
      </c>
      <c r="E350" s="381"/>
      <c r="F350" s="127"/>
      <c r="G350" s="127"/>
    </row>
    <row r="351" spans="1:7" ht="15.75" customHeight="1" x14ac:dyDescent="0.25">
      <c r="A351" s="210" t="s">
        <v>404</v>
      </c>
      <c r="B351" s="245">
        <v>290</v>
      </c>
      <c r="C351" s="244">
        <v>1230</v>
      </c>
      <c r="D351" s="218">
        <v>0.23599999999999999</v>
      </c>
      <c r="E351" s="381"/>
      <c r="F351" s="127"/>
      <c r="G351" s="127"/>
    </row>
    <row r="352" spans="1:7" ht="15.75" customHeight="1" x14ac:dyDescent="0.25">
      <c r="A352" s="210" t="s">
        <v>587</v>
      </c>
      <c r="B352" s="245">
        <v>1236</v>
      </c>
      <c r="C352" s="244">
        <v>3965</v>
      </c>
      <c r="D352" s="218">
        <v>0.312</v>
      </c>
      <c r="E352" s="381"/>
      <c r="F352" s="127"/>
      <c r="G352" s="127"/>
    </row>
    <row r="353" spans="1:7" ht="15.75" customHeight="1" x14ac:dyDescent="0.25">
      <c r="A353" s="210" t="s">
        <v>406</v>
      </c>
      <c r="B353" s="245">
        <v>546</v>
      </c>
      <c r="C353" s="244">
        <v>1475</v>
      </c>
      <c r="D353" s="218">
        <v>0.37</v>
      </c>
      <c r="E353" s="381"/>
      <c r="F353" s="127"/>
      <c r="G353" s="127"/>
    </row>
    <row r="354" spans="1:7" ht="15.75" customHeight="1" x14ac:dyDescent="0.25">
      <c r="A354" s="210" t="s">
        <v>407</v>
      </c>
      <c r="B354" s="245">
        <v>277</v>
      </c>
      <c r="C354" s="244">
        <v>1574</v>
      </c>
      <c r="D354" s="218">
        <v>0.17599999999999999</v>
      </c>
      <c r="E354" s="381"/>
      <c r="F354" s="127"/>
      <c r="G354" s="127"/>
    </row>
    <row r="355" spans="1:7" ht="15.75" customHeight="1" x14ac:dyDescent="0.25">
      <c r="A355" s="210" t="s">
        <v>634</v>
      </c>
      <c r="B355" s="245">
        <v>1070</v>
      </c>
      <c r="C355" s="244">
        <v>4969</v>
      </c>
      <c r="D355" s="218">
        <v>0.215</v>
      </c>
      <c r="E355" s="381"/>
      <c r="F355" s="127"/>
      <c r="G355" s="127"/>
    </row>
    <row r="356" spans="1:7" ht="15.75" customHeight="1" x14ac:dyDescent="0.25">
      <c r="A356" s="205" t="s">
        <v>1063</v>
      </c>
      <c r="B356" s="245">
        <v>2</v>
      </c>
      <c r="C356" s="244">
        <v>1374</v>
      </c>
      <c r="D356" s="218">
        <v>1E-3</v>
      </c>
      <c r="E356" s="381"/>
      <c r="F356" s="127"/>
      <c r="G356" s="127"/>
    </row>
    <row r="357" spans="1:7" ht="15.75" customHeight="1" x14ac:dyDescent="0.25">
      <c r="A357" s="210" t="s">
        <v>29</v>
      </c>
      <c r="B357" s="245">
        <v>1461</v>
      </c>
      <c r="C357" s="244">
        <v>4634</v>
      </c>
      <c r="D357" s="218">
        <v>0.315</v>
      </c>
      <c r="E357" s="381"/>
      <c r="F357" s="127"/>
      <c r="G357" s="127"/>
    </row>
    <row r="358" spans="1:7" ht="15.75" customHeight="1" x14ac:dyDescent="0.25">
      <c r="A358" s="205" t="s">
        <v>40</v>
      </c>
      <c r="B358" s="245">
        <v>141</v>
      </c>
      <c r="C358" s="244">
        <v>339</v>
      </c>
      <c r="D358" s="218">
        <v>0.41599999999999998</v>
      </c>
      <c r="E358" s="381"/>
      <c r="F358" s="127"/>
      <c r="G358" s="127"/>
    </row>
    <row r="359" spans="1:7" ht="15.75" customHeight="1" x14ac:dyDescent="0.25">
      <c r="A359" s="205" t="s">
        <v>540</v>
      </c>
      <c r="B359" s="245">
        <v>553</v>
      </c>
      <c r="C359" s="244">
        <v>1592</v>
      </c>
      <c r="D359" s="218">
        <v>0.34699999999999998</v>
      </c>
      <c r="E359" s="381"/>
      <c r="F359" s="127"/>
      <c r="G359" s="127"/>
    </row>
    <row r="360" spans="1:7" ht="15.75" customHeight="1" x14ac:dyDescent="0.25">
      <c r="A360" s="210" t="s">
        <v>32</v>
      </c>
      <c r="B360" s="245">
        <v>263</v>
      </c>
      <c r="C360" s="244">
        <v>3108</v>
      </c>
      <c r="D360" s="218">
        <v>8.5000000000000006E-2</v>
      </c>
      <c r="E360" s="381"/>
      <c r="F360" s="127"/>
      <c r="G360" s="127"/>
    </row>
    <row r="361" spans="1:7" ht="15.75" customHeight="1" x14ac:dyDescent="0.25">
      <c r="A361" s="210" t="s">
        <v>409</v>
      </c>
      <c r="B361" s="245">
        <v>22</v>
      </c>
      <c r="C361" s="244">
        <v>872</v>
      </c>
      <c r="D361" s="218">
        <v>2.5000000000000001E-2</v>
      </c>
      <c r="E361" s="381"/>
      <c r="F361" s="127"/>
      <c r="G361" s="127"/>
    </row>
    <row r="362" spans="1:7" ht="15.75" customHeight="1" x14ac:dyDescent="0.25">
      <c r="A362" s="210" t="s">
        <v>220</v>
      </c>
      <c r="B362" s="245">
        <v>240</v>
      </c>
      <c r="C362" s="244">
        <v>861</v>
      </c>
      <c r="D362" s="218">
        <v>0.27900000000000003</v>
      </c>
      <c r="E362" s="381"/>
      <c r="F362" s="127"/>
      <c r="G362" s="127"/>
    </row>
    <row r="363" spans="1:7" ht="15.75" customHeight="1" x14ac:dyDescent="0.25">
      <c r="A363" s="210" t="s">
        <v>547</v>
      </c>
      <c r="B363" s="245">
        <v>131</v>
      </c>
      <c r="C363" s="244">
        <v>417</v>
      </c>
      <c r="D363" s="218">
        <v>0.314</v>
      </c>
      <c r="E363" s="381"/>
      <c r="F363" s="127"/>
      <c r="G363" s="127"/>
    </row>
    <row r="364" spans="1:7" ht="15.75" customHeight="1" x14ac:dyDescent="0.25">
      <c r="A364" s="210" t="s">
        <v>589</v>
      </c>
      <c r="B364" s="245">
        <v>9</v>
      </c>
      <c r="C364" s="244">
        <v>289</v>
      </c>
      <c r="D364" s="218">
        <v>3.1E-2</v>
      </c>
      <c r="E364" s="381"/>
      <c r="F364" s="127"/>
      <c r="G364" s="127"/>
    </row>
    <row r="365" spans="1:7" ht="15.75" customHeight="1" x14ac:dyDescent="0.25">
      <c r="A365" s="210" t="s">
        <v>457</v>
      </c>
      <c r="B365" s="245">
        <v>71</v>
      </c>
      <c r="C365" s="244">
        <v>777</v>
      </c>
      <c r="D365" s="218">
        <v>9.0999999999999998E-2</v>
      </c>
      <c r="E365" s="381"/>
      <c r="F365" s="127"/>
      <c r="G365" s="127"/>
    </row>
    <row r="366" spans="1:7" ht="15.75" customHeight="1" x14ac:dyDescent="0.25">
      <c r="A366" s="210" t="s">
        <v>458</v>
      </c>
      <c r="B366" s="245">
        <v>321</v>
      </c>
      <c r="C366" s="244">
        <v>1194</v>
      </c>
      <c r="D366" s="218">
        <v>0.26900000000000002</v>
      </c>
      <c r="E366" s="381"/>
      <c r="F366" s="127"/>
      <c r="G366" s="127"/>
    </row>
    <row r="367" spans="1:7" ht="15.75" customHeight="1" x14ac:dyDescent="0.25">
      <c r="A367" s="4" t="s">
        <v>414</v>
      </c>
      <c r="B367" s="245">
        <v>5</v>
      </c>
      <c r="C367" s="244">
        <v>532</v>
      </c>
      <c r="D367" s="218">
        <v>8.9999999999999993E-3</v>
      </c>
      <c r="E367" s="381"/>
      <c r="F367" s="127"/>
      <c r="G367" s="127"/>
    </row>
    <row r="368" spans="1:7" ht="15.75" customHeight="1" x14ac:dyDescent="0.25">
      <c r="A368" s="4" t="s">
        <v>415</v>
      </c>
      <c r="B368" s="245">
        <v>1</v>
      </c>
      <c r="C368" s="244">
        <v>2482</v>
      </c>
      <c r="D368" s="218">
        <v>0</v>
      </c>
      <c r="E368" s="381"/>
      <c r="F368" s="127"/>
      <c r="G368" s="127"/>
    </row>
    <row r="369" spans="1:7" ht="15.75" customHeight="1" x14ac:dyDescent="0.25">
      <c r="A369" s="210" t="s">
        <v>541</v>
      </c>
      <c r="B369" s="245">
        <v>770</v>
      </c>
      <c r="C369" s="244">
        <v>6118</v>
      </c>
      <c r="D369" s="218">
        <v>0.126</v>
      </c>
      <c r="E369" s="381"/>
      <c r="F369" s="127"/>
      <c r="G369" s="127"/>
    </row>
    <row r="370" spans="1:7" ht="15.75" customHeight="1" thickBot="1" x14ac:dyDescent="0.3">
      <c r="A370" s="212" t="s">
        <v>427</v>
      </c>
      <c r="B370" s="246">
        <v>84</v>
      </c>
      <c r="C370" s="244">
        <v>11593</v>
      </c>
      <c r="D370" s="219">
        <v>7.0000000000000001E-3</v>
      </c>
      <c r="E370" s="381"/>
      <c r="F370" s="127"/>
      <c r="G370" s="127"/>
    </row>
    <row r="371" spans="1:7" ht="15.75" customHeight="1" thickBot="1" x14ac:dyDescent="0.3">
      <c r="A371" s="378"/>
      <c r="B371" s="418"/>
      <c r="C371" s="381"/>
      <c r="D371" s="381"/>
      <c r="E371" s="381"/>
      <c r="F371" s="127"/>
      <c r="G371" s="127"/>
    </row>
    <row r="372" spans="1:7" ht="15.75" customHeight="1" thickBot="1" x14ac:dyDescent="0.3">
      <c r="A372" s="423" t="s">
        <v>495</v>
      </c>
      <c r="B372" s="410" t="s">
        <v>496</v>
      </c>
      <c r="C372" s="392" t="s">
        <v>485</v>
      </c>
      <c r="D372" s="394" t="s">
        <v>497</v>
      </c>
      <c r="E372" s="381"/>
      <c r="F372" s="127"/>
      <c r="G372" s="127"/>
    </row>
    <row r="373" spans="1:7" ht="15.75" customHeight="1" thickBot="1" x14ac:dyDescent="0.3">
      <c r="A373" s="209" t="s">
        <v>398</v>
      </c>
      <c r="B373" s="241">
        <v>4823</v>
      </c>
      <c r="C373" s="242">
        <v>30989</v>
      </c>
      <c r="D373" s="187">
        <v>0.156</v>
      </c>
      <c r="E373" s="381"/>
      <c r="F373" s="127"/>
      <c r="G373" s="127"/>
    </row>
    <row r="374" spans="1:7" ht="15.75" customHeight="1" x14ac:dyDescent="0.25">
      <c r="A374" s="210" t="s">
        <v>29</v>
      </c>
      <c r="B374" s="245">
        <v>2944</v>
      </c>
      <c r="C374" s="244">
        <v>4634</v>
      </c>
      <c r="D374" s="217">
        <v>0.63500000000000001</v>
      </c>
      <c r="E374" s="381"/>
      <c r="F374" s="127"/>
      <c r="G374" s="127"/>
    </row>
    <row r="375" spans="1:7" ht="15.75" customHeight="1" thickBot="1" x14ac:dyDescent="0.3">
      <c r="A375" s="212" t="s">
        <v>32</v>
      </c>
      <c r="B375" s="246">
        <v>1641</v>
      </c>
      <c r="C375" s="244">
        <v>3108</v>
      </c>
      <c r="D375" s="219">
        <v>0.52800000000000002</v>
      </c>
      <c r="E375" s="381"/>
      <c r="F375" s="127"/>
      <c r="G375" s="127"/>
    </row>
    <row r="376" spans="1:7" ht="15.75" customHeight="1" thickBot="1" x14ac:dyDescent="0.3">
      <c r="A376" s="378"/>
      <c r="B376" s="418"/>
      <c r="C376" s="381"/>
      <c r="D376" s="381"/>
      <c r="E376" s="381"/>
      <c r="F376" s="127"/>
      <c r="G376" s="127"/>
    </row>
    <row r="377" spans="1:7" ht="15.75" customHeight="1" thickBot="1" x14ac:dyDescent="0.3">
      <c r="A377" s="423" t="s">
        <v>498</v>
      </c>
      <c r="B377" s="410" t="s">
        <v>499</v>
      </c>
      <c r="C377" s="392" t="s">
        <v>485</v>
      </c>
      <c r="D377" s="394" t="s">
        <v>500</v>
      </c>
      <c r="E377" s="381"/>
      <c r="F377" s="127"/>
      <c r="G377" s="127"/>
    </row>
    <row r="378" spans="1:7" ht="15.75" customHeight="1" thickBot="1" x14ac:dyDescent="0.3">
      <c r="A378" s="209" t="s">
        <v>398</v>
      </c>
      <c r="B378" s="241"/>
      <c r="C378" s="242"/>
      <c r="D378" s="187"/>
      <c r="E378" s="381" t="s">
        <v>1012</v>
      </c>
      <c r="F378" s="127"/>
      <c r="G378" s="127"/>
    </row>
    <row r="379" spans="1:7" ht="15.75" customHeight="1" x14ac:dyDescent="0.25">
      <c r="A379" s="210" t="s">
        <v>29</v>
      </c>
      <c r="B379" s="245"/>
      <c r="C379" s="244"/>
      <c r="D379" s="217"/>
      <c r="E379" s="381" t="s">
        <v>1012</v>
      </c>
      <c r="F379" s="127"/>
      <c r="G379" s="127"/>
    </row>
    <row r="380" spans="1:7" ht="15.75" customHeight="1" thickBot="1" x14ac:dyDescent="0.3">
      <c r="A380" s="212" t="s">
        <v>32</v>
      </c>
      <c r="B380" s="246"/>
      <c r="C380" s="244"/>
      <c r="D380" s="219"/>
      <c r="E380" s="381" t="s">
        <v>1012</v>
      </c>
      <c r="F380" s="127"/>
      <c r="G380" s="127"/>
    </row>
    <row r="381" spans="1:7" ht="15.75" customHeight="1" thickBot="1" x14ac:dyDescent="0.3">
      <c r="A381" s="378"/>
      <c r="B381" s="418"/>
      <c r="C381" s="381"/>
      <c r="D381" s="381"/>
      <c r="E381" s="381"/>
      <c r="F381" s="127"/>
      <c r="G381" s="127"/>
    </row>
    <row r="382" spans="1:7" ht="15.75" customHeight="1" thickBot="1" x14ac:dyDescent="0.3">
      <c r="A382" s="423" t="s">
        <v>501</v>
      </c>
      <c r="B382" s="410" t="s">
        <v>502</v>
      </c>
      <c r="C382" s="392" t="s">
        <v>485</v>
      </c>
      <c r="D382" s="394" t="s">
        <v>503</v>
      </c>
      <c r="E382" s="381"/>
      <c r="F382" s="127"/>
      <c r="G382" s="127"/>
    </row>
    <row r="383" spans="1:7" ht="15.75" customHeight="1" thickBot="1" x14ac:dyDescent="0.3">
      <c r="A383" s="209" t="s">
        <v>398</v>
      </c>
      <c r="B383" s="241"/>
      <c r="C383" s="242"/>
      <c r="D383" s="187"/>
      <c r="E383" s="381" t="s">
        <v>1012</v>
      </c>
      <c r="F383" s="127"/>
      <c r="G383" s="127"/>
    </row>
    <row r="384" spans="1:7" ht="15.75" customHeight="1" thickBot="1" x14ac:dyDescent="0.3">
      <c r="A384" s="212" t="s">
        <v>32</v>
      </c>
      <c r="B384" s="241"/>
      <c r="C384" s="244"/>
      <c r="D384" s="217"/>
      <c r="E384" s="381" t="s">
        <v>1012</v>
      </c>
      <c r="F384" s="127"/>
      <c r="G384" s="127"/>
    </row>
    <row r="385" spans="1:7" ht="15.75" customHeight="1" thickBot="1" x14ac:dyDescent="0.3">
      <c r="A385" s="378"/>
      <c r="B385" s="418"/>
      <c r="C385" s="381"/>
      <c r="D385" s="381"/>
      <c r="E385" s="381"/>
      <c r="F385" s="127"/>
      <c r="G385" s="127"/>
    </row>
    <row r="386" spans="1:7" ht="15.75" customHeight="1" thickBot="1" x14ac:dyDescent="0.3">
      <c r="A386" s="423" t="s">
        <v>504</v>
      </c>
      <c r="B386" s="410" t="s">
        <v>505</v>
      </c>
      <c r="C386" s="392" t="s">
        <v>485</v>
      </c>
      <c r="D386" s="394" t="s">
        <v>506</v>
      </c>
      <c r="E386" s="381"/>
      <c r="F386" s="127"/>
      <c r="G386" s="127"/>
    </row>
    <row r="387" spans="1:7" ht="15.75" customHeight="1" thickBot="1" x14ac:dyDescent="0.3">
      <c r="A387" s="209" t="s">
        <v>398</v>
      </c>
      <c r="B387" s="241"/>
      <c r="C387" s="242"/>
      <c r="D387" s="187"/>
      <c r="E387" s="381" t="s">
        <v>1012</v>
      </c>
      <c r="F387" s="127"/>
      <c r="G387" s="127"/>
    </row>
    <row r="388" spans="1:7" ht="15.75" customHeight="1" thickBot="1" x14ac:dyDescent="0.3">
      <c r="A388" s="378"/>
      <c r="B388" s="418"/>
      <c r="C388" s="381"/>
      <c r="D388" s="381"/>
      <c r="E388" s="381"/>
      <c r="F388" s="127"/>
      <c r="G388" s="127"/>
    </row>
    <row r="389" spans="1:7" ht="38.25" customHeight="1" thickBot="1" x14ac:dyDescent="0.3">
      <c r="A389" s="426" t="s">
        <v>534</v>
      </c>
      <c r="B389" s="410" t="s">
        <v>511</v>
      </c>
      <c r="C389" s="392" t="s">
        <v>512</v>
      </c>
      <c r="D389" s="394" t="s">
        <v>510</v>
      </c>
      <c r="E389" s="381"/>
      <c r="F389" s="127"/>
      <c r="G389" s="127"/>
    </row>
    <row r="390" spans="1:7" ht="15.75" customHeight="1" x14ac:dyDescent="0.25">
      <c r="A390" s="220" t="s">
        <v>484</v>
      </c>
      <c r="B390" s="245">
        <v>280</v>
      </c>
      <c r="C390" s="248">
        <v>301</v>
      </c>
      <c r="D390" s="218">
        <v>0.93</v>
      </c>
      <c r="E390" s="381"/>
      <c r="F390" s="127"/>
      <c r="G390" s="127"/>
    </row>
    <row r="391" spans="1:7" ht="15.75" customHeight="1" x14ac:dyDescent="0.25">
      <c r="A391" s="220" t="s">
        <v>588</v>
      </c>
      <c r="B391" s="245">
        <v>5065</v>
      </c>
      <c r="C391" s="249">
        <v>6045</v>
      </c>
      <c r="D391" s="218">
        <v>0.83799999999999997</v>
      </c>
      <c r="E391" s="381"/>
      <c r="F391" s="127"/>
      <c r="G391" s="127"/>
    </row>
    <row r="392" spans="1:7" ht="15.75" customHeight="1" x14ac:dyDescent="0.25">
      <c r="A392" s="220" t="s">
        <v>480</v>
      </c>
      <c r="B392" s="245">
        <v>105</v>
      </c>
      <c r="C392" s="249">
        <v>355</v>
      </c>
      <c r="D392" s="218">
        <v>0.29599999999999999</v>
      </c>
      <c r="E392" s="381"/>
      <c r="F392" s="127"/>
      <c r="G392" s="127"/>
    </row>
    <row r="393" spans="1:7" ht="15.75" customHeight="1" x14ac:dyDescent="0.25">
      <c r="A393" s="220" t="s">
        <v>481</v>
      </c>
      <c r="B393" s="245">
        <v>145</v>
      </c>
      <c r="C393" s="249">
        <v>3086</v>
      </c>
      <c r="D393" s="218">
        <v>4.7E-2</v>
      </c>
      <c r="E393" s="381"/>
      <c r="F393" s="127"/>
      <c r="G393" s="127"/>
    </row>
    <row r="394" spans="1:7" ht="15.75" customHeight="1" x14ac:dyDescent="0.25">
      <c r="A394" s="220" t="s">
        <v>482</v>
      </c>
      <c r="B394" s="245">
        <v>964</v>
      </c>
      <c r="C394" s="249">
        <v>1936</v>
      </c>
      <c r="D394" s="218">
        <v>0.498</v>
      </c>
      <c r="E394" s="381"/>
      <c r="F394" s="127"/>
      <c r="G394" s="127"/>
    </row>
    <row r="395" spans="1:7" ht="15.75" customHeight="1" thickBot="1" x14ac:dyDescent="0.3">
      <c r="A395" s="221" t="s">
        <v>483</v>
      </c>
      <c r="B395" s="246">
        <v>1437</v>
      </c>
      <c r="C395" s="247">
        <v>2319</v>
      </c>
      <c r="D395" s="218">
        <v>0.62</v>
      </c>
      <c r="E395" s="381"/>
      <c r="F395" s="127"/>
      <c r="G395" s="127"/>
    </row>
    <row r="396" spans="1:7" ht="15.75" customHeight="1" thickBot="1" x14ac:dyDescent="0.3">
      <c r="A396" s="378"/>
      <c r="B396" s="418"/>
      <c r="C396" s="381"/>
      <c r="D396" s="381"/>
      <c r="E396" s="381"/>
      <c r="F396" s="127"/>
      <c r="G396" s="127"/>
    </row>
    <row r="397" spans="1:7" ht="15.75" customHeight="1" thickBot="1" x14ac:dyDescent="0.3">
      <c r="A397" s="207" t="s">
        <v>470</v>
      </c>
      <c r="B397" s="427"/>
      <c r="C397" s="427"/>
      <c r="D397" s="427"/>
      <c r="E397" s="381"/>
      <c r="F397" s="127"/>
      <c r="G397" s="127"/>
    </row>
    <row r="398" spans="1:7" ht="43.5" customHeight="1" thickBot="1" x14ac:dyDescent="0.3">
      <c r="A398" s="426" t="s">
        <v>508</v>
      </c>
      <c r="B398" s="410" t="s">
        <v>511</v>
      </c>
      <c r="C398" s="392" t="s">
        <v>513</v>
      </c>
      <c r="D398" s="394" t="s">
        <v>514</v>
      </c>
      <c r="E398" s="381"/>
      <c r="F398" s="127"/>
      <c r="G398" s="127"/>
    </row>
    <row r="399" spans="1:7" ht="15.75" customHeight="1" x14ac:dyDescent="0.25">
      <c r="A399" s="220" t="s">
        <v>471</v>
      </c>
      <c r="B399" s="245">
        <v>13013</v>
      </c>
      <c r="C399" s="248">
        <v>13013</v>
      </c>
      <c r="D399" s="218">
        <v>1</v>
      </c>
      <c r="E399" s="381"/>
      <c r="F399" s="127"/>
      <c r="G399" s="127"/>
    </row>
    <row r="400" spans="1:7" ht="15.75" customHeight="1" x14ac:dyDescent="0.25">
      <c r="A400" s="220" t="s">
        <v>472</v>
      </c>
      <c r="B400" s="245">
        <v>13013</v>
      </c>
      <c r="C400" s="248">
        <v>13013</v>
      </c>
      <c r="D400" s="218">
        <v>1</v>
      </c>
      <c r="E400" s="381"/>
      <c r="F400" s="127"/>
      <c r="G400" s="127"/>
    </row>
    <row r="401" spans="1:7" ht="15.75" customHeight="1" thickBot="1" x14ac:dyDescent="0.3">
      <c r="A401" s="220" t="s">
        <v>473</v>
      </c>
      <c r="B401" s="245"/>
      <c r="C401" s="248"/>
      <c r="D401" s="218"/>
      <c r="E401" s="381"/>
      <c r="F401" s="127"/>
      <c r="G401" s="127"/>
    </row>
    <row r="402" spans="1:7" ht="43.5" customHeight="1" thickBot="1" x14ac:dyDescent="0.3">
      <c r="A402" s="426" t="s">
        <v>509</v>
      </c>
      <c r="B402" s="410" t="s">
        <v>511</v>
      </c>
      <c r="C402" s="392" t="s">
        <v>515</v>
      </c>
      <c r="D402" s="394" t="s">
        <v>514</v>
      </c>
      <c r="E402" s="381"/>
      <c r="F402" s="127"/>
      <c r="G402" s="127"/>
    </row>
    <row r="403" spans="1:7" ht="15.75" customHeight="1" x14ac:dyDescent="0.25">
      <c r="A403" s="220" t="s">
        <v>474</v>
      </c>
      <c r="B403" s="245"/>
      <c r="C403" s="248"/>
      <c r="D403" s="218"/>
      <c r="E403" s="381" t="s">
        <v>1012</v>
      </c>
      <c r="F403" s="127"/>
      <c r="G403" s="127"/>
    </row>
    <row r="404" spans="1:7" ht="15.75" customHeight="1" x14ac:dyDescent="0.25">
      <c r="A404" s="220" t="s">
        <v>475</v>
      </c>
      <c r="B404" s="245"/>
      <c r="C404" s="248"/>
      <c r="D404" s="218"/>
      <c r="E404" s="381" t="s">
        <v>1012</v>
      </c>
      <c r="F404" s="127"/>
      <c r="G404" s="127"/>
    </row>
    <row r="405" spans="1:7" ht="15.75" customHeight="1" thickBot="1" x14ac:dyDescent="0.3">
      <c r="A405" s="220" t="s">
        <v>476</v>
      </c>
      <c r="B405" s="245"/>
      <c r="C405" s="248"/>
      <c r="D405" s="218"/>
      <c r="E405" s="381" t="s">
        <v>1012</v>
      </c>
      <c r="F405" s="127"/>
      <c r="G405" s="127"/>
    </row>
    <row r="406" spans="1:7" ht="46.5" customHeight="1" thickBot="1" x14ac:dyDescent="0.3">
      <c r="A406" s="426" t="s">
        <v>526</v>
      </c>
      <c r="B406" s="410" t="s">
        <v>511</v>
      </c>
      <c r="C406" s="392" t="s">
        <v>639</v>
      </c>
      <c r="D406" s="394" t="s">
        <v>514</v>
      </c>
      <c r="E406" s="381"/>
      <c r="F406" s="127"/>
      <c r="G406" s="127"/>
    </row>
    <row r="407" spans="1:7" ht="15.75" customHeight="1" x14ac:dyDescent="0.25">
      <c r="A407" s="220" t="s">
        <v>477</v>
      </c>
      <c r="B407" s="245">
        <v>7909</v>
      </c>
      <c r="C407" s="248">
        <v>7909</v>
      </c>
      <c r="D407" s="218">
        <v>1</v>
      </c>
      <c r="E407" s="381"/>
      <c r="F407" s="127"/>
      <c r="G407" s="127"/>
    </row>
    <row r="408" spans="1:7" ht="15.75" customHeight="1" x14ac:dyDescent="0.25">
      <c r="A408" s="220" t="s">
        <v>478</v>
      </c>
      <c r="B408" s="245">
        <v>7909</v>
      </c>
      <c r="C408" s="248">
        <v>7909</v>
      </c>
      <c r="D408" s="218">
        <v>1</v>
      </c>
      <c r="E408" s="381"/>
      <c r="F408" s="127"/>
      <c r="G408" s="127"/>
    </row>
    <row r="409" spans="1:7" ht="15.75" customHeight="1" thickBot="1" x14ac:dyDescent="0.3">
      <c r="A409" s="220" t="s">
        <v>479</v>
      </c>
      <c r="B409" s="245"/>
      <c r="C409" s="248">
        <v>7909</v>
      </c>
      <c r="D409" s="218">
        <v>0</v>
      </c>
      <c r="E409" s="381"/>
      <c r="F409" s="127"/>
      <c r="G409" s="127"/>
    </row>
    <row r="410" spans="1:7" ht="46.5" customHeight="1" thickBot="1" x14ac:dyDescent="0.3">
      <c r="A410" s="426" t="s">
        <v>636</v>
      </c>
      <c r="B410" s="410" t="s">
        <v>511</v>
      </c>
      <c r="C410" s="392" t="s">
        <v>640</v>
      </c>
      <c r="D410" s="394" t="s">
        <v>514</v>
      </c>
      <c r="E410" s="381"/>
      <c r="F410" s="127"/>
      <c r="G410" s="127"/>
    </row>
    <row r="411" spans="1:7" ht="15.75" customHeight="1" x14ac:dyDescent="0.25">
      <c r="A411" s="220" t="s">
        <v>637</v>
      </c>
      <c r="B411" s="245">
        <v>6205</v>
      </c>
      <c r="C411" s="248">
        <v>6205</v>
      </c>
      <c r="D411" s="218">
        <v>1</v>
      </c>
      <c r="E411" s="381"/>
      <c r="F411" s="127"/>
      <c r="G411" s="127"/>
    </row>
    <row r="412" spans="1:7" ht="15.75" customHeight="1" x14ac:dyDescent="0.25">
      <c r="A412" s="220" t="s">
        <v>638</v>
      </c>
      <c r="B412" s="245">
        <v>6205</v>
      </c>
      <c r="C412" s="248">
        <v>6205</v>
      </c>
      <c r="D412" s="218">
        <v>1</v>
      </c>
      <c r="E412" s="381"/>
      <c r="F412" s="127"/>
      <c r="G412" s="127"/>
    </row>
    <row r="413" spans="1:7" ht="15.75" customHeight="1" thickBot="1" x14ac:dyDescent="0.3">
      <c r="A413" s="378"/>
      <c r="B413" s="418"/>
      <c r="C413" s="381"/>
      <c r="D413" s="381"/>
      <c r="E413" s="381"/>
      <c r="F413" s="127"/>
      <c r="G413" s="127"/>
    </row>
    <row r="414" spans="1:7" ht="27" thickBot="1" x14ac:dyDescent="0.3">
      <c r="A414" s="434" t="s">
        <v>4</v>
      </c>
      <c r="B414" s="377"/>
      <c r="C414" s="377"/>
      <c r="D414" s="377"/>
      <c r="E414" s="377"/>
      <c r="F414" s="192"/>
      <c r="G414" s="192"/>
    </row>
    <row r="415" spans="1:7" ht="15.75" thickBot="1" x14ac:dyDescent="0.3">
      <c r="A415" s="378" t="s">
        <v>549</v>
      </c>
      <c r="B415" s="379"/>
      <c r="C415" s="379"/>
      <c r="D415" s="379"/>
      <c r="E415" s="379"/>
      <c r="F415" s="188"/>
      <c r="G415" s="188"/>
    </row>
    <row r="416" spans="1:7" x14ac:dyDescent="0.25">
      <c r="A416" s="772" t="s">
        <v>394</v>
      </c>
      <c r="B416" s="773"/>
      <c r="C416" s="380"/>
      <c r="D416" s="381"/>
      <c r="E416" s="381"/>
      <c r="F416" s="127"/>
      <c r="G416" s="127"/>
    </row>
    <row r="417" spans="1:7" x14ac:dyDescent="0.25">
      <c r="A417" s="382">
        <v>2013</v>
      </c>
      <c r="B417" s="383">
        <v>9090</v>
      </c>
      <c r="C417" s="380"/>
      <c r="D417" s="381"/>
      <c r="E417" s="381"/>
      <c r="F417" s="127"/>
      <c r="G417" s="127"/>
    </row>
    <row r="418" spans="1:7" x14ac:dyDescent="0.25">
      <c r="A418" s="382">
        <v>2014</v>
      </c>
      <c r="B418" s="383">
        <v>9197</v>
      </c>
      <c r="C418" s="380"/>
      <c r="D418" s="381"/>
      <c r="E418" s="381"/>
      <c r="F418" s="127"/>
      <c r="G418" s="127"/>
    </row>
    <row r="419" spans="1:7" x14ac:dyDescent="0.25">
      <c r="A419" s="382">
        <v>2015</v>
      </c>
      <c r="B419" s="383">
        <v>9457</v>
      </c>
      <c r="C419" s="380"/>
      <c r="D419" s="381"/>
      <c r="E419" s="381"/>
      <c r="F419" s="127"/>
      <c r="G419" s="127"/>
    </row>
    <row r="420" spans="1:7" x14ac:dyDescent="0.25">
      <c r="A420" s="382" t="s">
        <v>670</v>
      </c>
      <c r="B420" s="435">
        <v>9256</v>
      </c>
      <c r="C420" s="380"/>
      <c r="D420" s="381"/>
      <c r="E420" s="381"/>
      <c r="F420" s="127"/>
      <c r="G420" s="127"/>
    </row>
    <row r="421" spans="1:7" x14ac:dyDescent="0.25">
      <c r="A421" s="382" t="s">
        <v>671</v>
      </c>
      <c r="B421" s="384"/>
      <c r="C421" s="380"/>
      <c r="D421" s="381"/>
      <c r="E421" s="381"/>
      <c r="F421" s="127"/>
      <c r="G421" s="127"/>
    </row>
    <row r="422" spans="1:7" x14ac:dyDescent="0.25">
      <c r="A422" s="382" t="s">
        <v>672</v>
      </c>
      <c r="B422" s="385">
        <v>9447</v>
      </c>
      <c r="C422" s="380"/>
      <c r="D422" s="381"/>
      <c r="E422" s="381"/>
      <c r="F422" s="127"/>
      <c r="G422" s="127"/>
    </row>
    <row r="423" spans="1:7" x14ac:dyDescent="0.25">
      <c r="A423" s="382" t="s">
        <v>422</v>
      </c>
      <c r="B423" s="386">
        <v>2.1299999999999999E-2</v>
      </c>
      <c r="C423" s="380"/>
      <c r="D423" s="381"/>
      <c r="E423" s="381"/>
      <c r="F423" s="127"/>
      <c r="G423" s="127"/>
    </row>
    <row r="424" spans="1:7" ht="15.75" thickBot="1" x14ac:dyDescent="0.3">
      <c r="A424" s="387" t="s">
        <v>550</v>
      </c>
      <c r="B424" s="433">
        <v>0</v>
      </c>
      <c r="C424" s="381"/>
      <c r="D424" s="381"/>
      <c r="E424" s="381"/>
      <c r="F424" s="127"/>
      <c r="G424" s="127"/>
    </row>
    <row r="425" spans="1:7" ht="15.75" thickBot="1" x14ac:dyDescent="0.3">
      <c r="A425" s="389" t="s">
        <v>586</v>
      </c>
      <c r="B425" s="390"/>
      <c r="C425" s="381"/>
      <c r="D425" s="381"/>
      <c r="E425" s="381"/>
      <c r="F425" s="127"/>
      <c r="G425" s="127"/>
    </row>
    <row r="426" spans="1:7" ht="15.75" thickBot="1" x14ac:dyDescent="0.3">
      <c r="A426" s="391" t="s">
        <v>394</v>
      </c>
      <c r="B426" s="392" t="s">
        <v>460</v>
      </c>
      <c r="C426" s="392" t="s">
        <v>461</v>
      </c>
      <c r="D426" s="393" t="s">
        <v>447</v>
      </c>
      <c r="E426" s="394" t="s">
        <v>443</v>
      </c>
      <c r="F426" s="127"/>
      <c r="G426" s="127"/>
    </row>
    <row r="427" spans="1:7" x14ac:dyDescent="0.25">
      <c r="A427" s="395" t="s">
        <v>7</v>
      </c>
      <c r="B427" s="396">
        <v>0</v>
      </c>
      <c r="C427" s="397">
        <v>9447</v>
      </c>
      <c r="D427" s="398">
        <v>0</v>
      </c>
      <c r="E427" s="399">
        <v>1</v>
      </c>
      <c r="F427" s="127"/>
      <c r="G427" s="127"/>
    </row>
    <row r="428" spans="1:7" x14ac:dyDescent="0.25">
      <c r="A428" s="400" t="s">
        <v>8</v>
      </c>
      <c r="B428" s="396">
        <v>10</v>
      </c>
      <c r="C428" s="401">
        <v>9437</v>
      </c>
      <c r="D428" s="398">
        <v>1.1000000000000001E-3</v>
      </c>
      <c r="E428" s="399">
        <v>0.99890000000000001</v>
      </c>
      <c r="F428" s="127"/>
      <c r="G428" s="127"/>
    </row>
    <row r="429" spans="1:7" x14ac:dyDescent="0.25">
      <c r="A429" s="400" t="s">
        <v>9</v>
      </c>
      <c r="B429" s="396">
        <v>0</v>
      </c>
      <c r="C429" s="401">
        <v>9447</v>
      </c>
      <c r="D429" s="398">
        <v>0</v>
      </c>
      <c r="E429" s="399">
        <v>1</v>
      </c>
      <c r="F429" s="127"/>
      <c r="G429" s="127"/>
    </row>
    <row r="430" spans="1:7" x14ac:dyDescent="0.25">
      <c r="A430" s="400" t="s">
        <v>10</v>
      </c>
      <c r="B430" s="396">
        <v>9447</v>
      </c>
      <c r="C430" s="401" t="s">
        <v>1013</v>
      </c>
      <c r="D430" s="398">
        <v>1</v>
      </c>
      <c r="E430" s="399">
        <v>0</v>
      </c>
      <c r="F430" s="127"/>
      <c r="G430" s="127"/>
    </row>
    <row r="431" spans="1:7" x14ac:dyDescent="0.25">
      <c r="A431" s="400" t="s">
        <v>11</v>
      </c>
      <c r="B431" s="402">
        <v>0</v>
      </c>
      <c r="C431" s="403">
        <v>3029</v>
      </c>
      <c r="D431" s="398">
        <v>0</v>
      </c>
      <c r="E431" s="399">
        <v>1</v>
      </c>
      <c r="F431" s="127"/>
      <c r="G431" s="127"/>
    </row>
    <row r="432" spans="1:7" x14ac:dyDescent="0.25">
      <c r="A432" s="400" t="s">
        <v>12</v>
      </c>
      <c r="B432" s="396">
        <v>10</v>
      </c>
      <c r="C432" s="401">
        <v>9437</v>
      </c>
      <c r="D432" s="398">
        <v>1.1000000000000001E-3</v>
      </c>
      <c r="E432" s="399">
        <v>0.99890000000000001</v>
      </c>
      <c r="F432" s="127"/>
      <c r="G432" s="127"/>
    </row>
    <row r="433" spans="1:7" x14ac:dyDescent="0.25">
      <c r="A433" s="400" t="s">
        <v>13</v>
      </c>
      <c r="B433" s="396">
        <v>0</v>
      </c>
      <c r="C433" s="401">
        <v>9447</v>
      </c>
      <c r="D433" s="398">
        <v>0</v>
      </c>
      <c r="E433" s="399">
        <v>1</v>
      </c>
      <c r="F433" s="127"/>
      <c r="G433" s="127"/>
    </row>
    <row r="434" spans="1:7" x14ac:dyDescent="0.25">
      <c r="A434" s="400" t="s">
        <v>430</v>
      </c>
      <c r="B434" s="396">
        <v>0</v>
      </c>
      <c r="C434" s="401">
        <v>9447</v>
      </c>
      <c r="D434" s="398">
        <v>0</v>
      </c>
      <c r="E434" s="399">
        <v>1</v>
      </c>
      <c r="F434" s="127"/>
      <c r="G434" s="127"/>
    </row>
    <row r="435" spans="1:7" x14ac:dyDescent="0.25">
      <c r="A435" s="400" t="s">
        <v>15</v>
      </c>
      <c r="B435" s="396">
        <v>0</v>
      </c>
      <c r="C435" s="401">
        <v>9447</v>
      </c>
      <c r="D435" s="398">
        <v>0</v>
      </c>
      <c r="E435" s="399">
        <v>1</v>
      </c>
      <c r="F435" s="127"/>
      <c r="G435" s="127"/>
    </row>
    <row r="436" spans="1:7" x14ac:dyDescent="0.25">
      <c r="A436" s="400" t="s">
        <v>16</v>
      </c>
      <c r="B436" s="396">
        <v>201</v>
      </c>
      <c r="C436" s="401">
        <v>9246</v>
      </c>
      <c r="D436" s="398">
        <v>2.1299999999999999E-2</v>
      </c>
      <c r="E436" s="399">
        <v>0.97870000000000001</v>
      </c>
      <c r="F436" s="127"/>
      <c r="G436" s="127"/>
    </row>
    <row r="437" spans="1:7" x14ac:dyDescent="0.25">
      <c r="A437" s="400" t="s">
        <v>17</v>
      </c>
      <c r="B437" s="396">
        <v>1259</v>
      </c>
      <c r="C437" s="401">
        <v>8188</v>
      </c>
      <c r="D437" s="398">
        <v>0.1333</v>
      </c>
      <c r="E437" s="399">
        <v>0.86670000000000003</v>
      </c>
      <c r="F437" s="127"/>
      <c r="G437" s="127"/>
    </row>
    <row r="438" spans="1:7" x14ac:dyDescent="0.25">
      <c r="A438" s="400" t="s">
        <v>18</v>
      </c>
      <c r="B438" s="396">
        <v>0</v>
      </c>
      <c r="C438" s="401">
        <v>9447</v>
      </c>
      <c r="D438" s="398">
        <v>0</v>
      </c>
      <c r="E438" s="399">
        <v>1</v>
      </c>
      <c r="F438" s="127"/>
      <c r="G438" s="127"/>
    </row>
    <row r="439" spans="1:7" x14ac:dyDescent="0.25">
      <c r="A439" s="400" t="s">
        <v>19</v>
      </c>
      <c r="B439" s="396">
        <v>64</v>
      </c>
      <c r="C439" s="401">
        <v>9383</v>
      </c>
      <c r="D439" s="398">
        <v>6.7999999999999996E-3</v>
      </c>
      <c r="E439" s="399">
        <v>0.99319999999999997</v>
      </c>
      <c r="F439" s="127"/>
      <c r="G439" s="127"/>
    </row>
    <row r="440" spans="1:7" ht="15.75" thickBot="1" x14ac:dyDescent="0.3">
      <c r="A440" s="404" t="s">
        <v>527</v>
      </c>
      <c r="B440" s="405">
        <v>1553</v>
      </c>
      <c r="C440" s="406">
        <v>7894</v>
      </c>
      <c r="D440" s="407">
        <v>0.16439999999999999</v>
      </c>
      <c r="E440" s="408">
        <v>0.83560000000000001</v>
      </c>
      <c r="F440" s="127"/>
      <c r="G440" s="127"/>
    </row>
    <row r="441" spans="1:7" ht="15.75" customHeight="1" thickBot="1" x14ac:dyDescent="0.3">
      <c r="A441" s="378" t="s">
        <v>396</v>
      </c>
      <c r="B441" s="381"/>
      <c r="C441" s="381"/>
      <c r="D441" s="381"/>
      <c r="E441" s="381"/>
      <c r="F441" s="127"/>
      <c r="G441" s="127"/>
    </row>
    <row r="442" spans="1:7" ht="15.75" customHeight="1" thickBot="1" x14ac:dyDescent="0.3">
      <c r="A442" s="409" t="s">
        <v>424</v>
      </c>
      <c r="B442" s="392" t="s">
        <v>460</v>
      </c>
      <c r="C442" s="392" t="s">
        <v>462</v>
      </c>
      <c r="D442" s="410" t="s">
        <v>447</v>
      </c>
      <c r="E442" s="392" t="s">
        <v>442</v>
      </c>
      <c r="F442" s="127"/>
      <c r="G442" s="127"/>
    </row>
    <row r="443" spans="1:7" ht="15.75" customHeight="1" x14ac:dyDescent="0.25">
      <c r="A443" s="400" t="s">
        <v>673</v>
      </c>
      <c r="B443" s="428">
        <v>279</v>
      </c>
      <c r="C443" s="428">
        <v>254</v>
      </c>
      <c r="D443" s="429">
        <v>0.52349999999999997</v>
      </c>
      <c r="E443" s="429">
        <v>0.47649999999999998</v>
      </c>
      <c r="F443" s="127"/>
      <c r="G443" s="127"/>
    </row>
    <row r="444" spans="1:7" ht="15.75" customHeight="1" x14ac:dyDescent="0.25">
      <c r="A444" s="400" t="s">
        <v>674</v>
      </c>
      <c r="B444" s="430">
        <v>273</v>
      </c>
      <c r="C444" s="430">
        <v>256</v>
      </c>
      <c r="D444" s="429">
        <v>0.5161</v>
      </c>
      <c r="E444" s="429">
        <v>0.4839</v>
      </c>
      <c r="F444" s="127"/>
      <c r="G444" s="127"/>
    </row>
    <row r="445" spans="1:7" ht="15.75" customHeight="1" x14ac:dyDescent="0.25">
      <c r="A445" s="400" t="s">
        <v>675</v>
      </c>
      <c r="B445" s="430"/>
      <c r="C445" s="430"/>
      <c r="D445" s="429"/>
      <c r="E445" s="429"/>
      <c r="F445" s="381" t="s">
        <v>1012</v>
      </c>
      <c r="G445" s="127"/>
    </row>
    <row r="446" spans="1:7" ht="30" thickBot="1" x14ac:dyDescent="0.3">
      <c r="A446" s="404" t="s">
        <v>676</v>
      </c>
      <c r="B446" s="431"/>
      <c r="C446" s="431"/>
      <c r="D446" s="429"/>
      <c r="E446" s="429"/>
      <c r="F446" s="381" t="s">
        <v>1012</v>
      </c>
      <c r="G446" s="127"/>
    </row>
    <row r="447" spans="1:7" ht="15.75" customHeight="1" thickBot="1" x14ac:dyDescent="0.3">
      <c r="A447" s="409" t="s">
        <v>423</v>
      </c>
      <c r="B447" s="416" t="s">
        <v>460</v>
      </c>
      <c r="C447" s="416" t="s">
        <v>462</v>
      </c>
      <c r="D447" s="410" t="s">
        <v>447</v>
      </c>
      <c r="E447" s="392" t="s">
        <v>442</v>
      </c>
      <c r="F447" s="127"/>
      <c r="G447" s="127"/>
    </row>
    <row r="448" spans="1:7" ht="15.75" customHeight="1" x14ac:dyDescent="0.25">
      <c r="A448" s="400" t="s">
        <v>677</v>
      </c>
      <c r="B448" s="428"/>
      <c r="C448" s="428"/>
      <c r="D448" s="429"/>
      <c r="E448" s="429"/>
      <c r="F448" s="381" t="s">
        <v>1012</v>
      </c>
      <c r="G448" s="127"/>
    </row>
    <row r="449" spans="1:10" ht="15.75" customHeight="1" x14ac:dyDescent="0.25">
      <c r="A449" s="400" t="s">
        <v>678</v>
      </c>
      <c r="B449" s="430"/>
      <c r="C449" s="430"/>
      <c r="D449" s="429"/>
      <c r="E449" s="429"/>
      <c r="F449" s="381" t="s">
        <v>1012</v>
      </c>
      <c r="G449" s="127"/>
    </row>
    <row r="450" spans="1:10" ht="29.25" x14ac:dyDescent="0.25">
      <c r="A450" s="400" t="s">
        <v>679</v>
      </c>
      <c r="B450" s="430"/>
      <c r="C450" s="430"/>
      <c r="D450" s="429"/>
      <c r="E450" s="429"/>
      <c r="F450" s="381" t="s">
        <v>1012</v>
      </c>
      <c r="G450" s="127"/>
    </row>
    <row r="451" spans="1:10" ht="28.5" customHeight="1" thickBot="1" x14ac:dyDescent="0.3">
      <c r="A451" s="404" t="s">
        <v>680</v>
      </c>
      <c r="B451" s="431"/>
      <c r="C451" s="431"/>
      <c r="D451" s="429"/>
      <c r="E451" s="429"/>
      <c r="F451" s="381" t="s">
        <v>1012</v>
      </c>
      <c r="G451" s="127"/>
    </row>
    <row r="452" spans="1:10" ht="15.75" customHeight="1" thickBot="1" x14ac:dyDescent="0.3">
      <c r="A452" s="409" t="s">
        <v>425</v>
      </c>
      <c r="B452" s="416" t="s">
        <v>460</v>
      </c>
      <c r="C452" s="416" t="s">
        <v>462</v>
      </c>
      <c r="D452" s="410" t="s">
        <v>447</v>
      </c>
      <c r="E452" s="392" t="s">
        <v>442</v>
      </c>
      <c r="F452" s="127"/>
      <c r="G452" s="127"/>
    </row>
    <row r="453" spans="1:10" ht="15.75" customHeight="1" x14ac:dyDescent="0.25">
      <c r="A453" s="400" t="s">
        <v>681</v>
      </c>
      <c r="B453" s="428"/>
      <c r="C453" s="428"/>
      <c r="D453" s="429"/>
      <c r="E453" s="429"/>
      <c r="F453" s="381" t="s">
        <v>1012</v>
      </c>
      <c r="G453" s="127"/>
    </row>
    <row r="454" spans="1:10" ht="15.75" customHeight="1" x14ac:dyDescent="0.25">
      <c r="A454" s="400" t="s">
        <v>682</v>
      </c>
      <c r="B454" s="430"/>
      <c r="C454" s="430"/>
      <c r="D454" s="429"/>
      <c r="E454" s="429"/>
      <c r="F454" s="381" t="s">
        <v>1012</v>
      </c>
      <c r="G454" s="127"/>
    </row>
    <row r="455" spans="1:10" ht="15.75" customHeight="1" x14ac:dyDescent="0.25">
      <c r="A455" s="400" t="s">
        <v>683</v>
      </c>
      <c r="B455" s="428"/>
      <c r="C455" s="428"/>
      <c r="D455" s="429"/>
      <c r="E455" s="429"/>
      <c r="F455" s="381" t="s">
        <v>1012</v>
      </c>
      <c r="G455" s="127"/>
    </row>
    <row r="456" spans="1:10" ht="30" thickBot="1" x14ac:dyDescent="0.3">
      <c r="A456" s="404" t="s">
        <v>684</v>
      </c>
      <c r="B456" s="431"/>
      <c r="C456" s="431"/>
      <c r="D456" s="429"/>
      <c r="E456" s="429"/>
      <c r="F456" s="381" t="s">
        <v>1012</v>
      </c>
      <c r="G456" s="127"/>
    </row>
    <row r="457" spans="1:10" ht="15.75" customHeight="1" x14ac:dyDescent="0.25">
      <c r="A457" s="378"/>
      <c r="B457" s="418"/>
      <c r="C457" s="381"/>
      <c r="D457" s="381"/>
      <c r="E457" s="381"/>
      <c r="F457" s="127"/>
      <c r="G457" s="127"/>
    </row>
    <row r="458" spans="1:10" ht="15.75" thickBot="1" x14ac:dyDescent="0.3">
      <c r="A458" s="389" t="s">
        <v>395</v>
      </c>
      <c r="B458" s="390"/>
      <c r="C458" s="381"/>
      <c r="D458" s="381"/>
      <c r="E458" s="381"/>
      <c r="F458" s="127"/>
      <c r="G458" s="127"/>
    </row>
    <row r="459" spans="1:10" s="189" customFormat="1" ht="15.75" thickBot="1" x14ac:dyDescent="0.3">
      <c r="A459" s="419" t="s">
        <v>394</v>
      </c>
      <c r="B459" s="392" t="s">
        <v>460</v>
      </c>
      <c r="C459" s="392" t="s">
        <v>462</v>
      </c>
      <c r="D459" s="392" t="s">
        <v>537</v>
      </c>
      <c r="E459" s="392" t="s">
        <v>447</v>
      </c>
      <c r="F459" s="190" t="s">
        <v>442</v>
      </c>
      <c r="G459" s="190" t="s">
        <v>536</v>
      </c>
    </row>
    <row r="460" spans="1:10" x14ac:dyDescent="0.25">
      <c r="A460" s="395" t="s">
        <v>263</v>
      </c>
      <c r="B460" s="428"/>
      <c r="C460" s="428"/>
      <c r="D460" s="428"/>
      <c r="E460" s="429"/>
      <c r="F460" s="578"/>
      <c r="G460" s="578"/>
    </row>
    <row r="461" spans="1:10" s="176" customFormat="1" ht="15" customHeight="1" x14ac:dyDescent="0.25">
      <c r="A461" s="400" t="s">
        <v>528</v>
      </c>
      <c r="B461" s="430"/>
      <c r="C461" s="430"/>
      <c r="D461" s="430"/>
      <c r="E461" s="429"/>
      <c r="F461" s="578"/>
      <c r="G461" s="578"/>
      <c r="J461"/>
    </row>
    <row r="462" spans="1:10" ht="15.75" thickBot="1" x14ac:dyDescent="0.3">
      <c r="A462" s="389"/>
      <c r="B462" s="420"/>
      <c r="C462" s="421"/>
      <c r="D462" s="421"/>
      <c r="E462" s="422"/>
      <c r="F462" s="225"/>
      <c r="G462" s="225"/>
    </row>
    <row r="463" spans="1:10" s="189" customFormat="1" ht="15.75" thickBot="1" x14ac:dyDescent="0.3">
      <c r="A463" s="419" t="s">
        <v>488</v>
      </c>
      <c r="B463" s="392" t="s">
        <v>489</v>
      </c>
      <c r="C463" s="392" t="s">
        <v>485</v>
      </c>
      <c r="D463" s="392" t="s">
        <v>490</v>
      </c>
      <c r="E463" s="381"/>
      <c r="F463" s="127"/>
      <c r="G463" s="127"/>
    </row>
    <row r="464" spans="1:10" ht="15.75" customHeight="1" thickBot="1" x14ac:dyDescent="0.3">
      <c r="A464" s="214" t="s">
        <v>398</v>
      </c>
      <c r="B464" s="730">
        <v>5102</v>
      </c>
      <c r="C464" s="734">
        <v>9447</v>
      </c>
      <c r="D464" s="732">
        <v>0.54006562930030699</v>
      </c>
      <c r="E464" s="381"/>
      <c r="F464" s="127"/>
      <c r="G464" s="127"/>
    </row>
    <row r="465" spans="1:7" ht="15.75" customHeight="1" x14ac:dyDescent="0.25">
      <c r="A465" s="216" t="s">
        <v>400</v>
      </c>
      <c r="B465" s="735">
        <v>45</v>
      </c>
      <c r="C465" s="736">
        <v>92</v>
      </c>
      <c r="D465" s="737">
        <v>0.4891304347826087</v>
      </c>
      <c r="E465" s="381"/>
      <c r="F465" s="127"/>
      <c r="G465" s="127"/>
    </row>
    <row r="466" spans="1:7" ht="15.75" customHeight="1" x14ac:dyDescent="0.25">
      <c r="A466" s="205" t="s">
        <v>401</v>
      </c>
      <c r="B466" s="731">
        <v>1690</v>
      </c>
      <c r="C466" s="244">
        <v>2394</v>
      </c>
      <c r="D466" s="738">
        <v>0.70593149540517963</v>
      </c>
      <c r="E466" s="381"/>
      <c r="F466" s="127"/>
      <c r="G466" s="127"/>
    </row>
    <row r="467" spans="1:7" ht="15.75" customHeight="1" x14ac:dyDescent="0.25">
      <c r="A467" s="205" t="s">
        <v>402</v>
      </c>
      <c r="B467" s="731">
        <v>2655</v>
      </c>
      <c r="C467" s="244">
        <v>5044</v>
      </c>
      <c r="D467" s="738">
        <v>0.52636796193497226</v>
      </c>
      <c r="E467" s="381"/>
      <c r="F467" s="127"/>
      <c r="G467" s="127"/>
    </row>
    <row r="468" spans="1:7" ht="15.75" customHeight="1" x14ac:dyDescent="0.25">
      <c r="A468" s="205" t="s">
        <v>403</v>
      </c>
      <c r="B468" s="731">
        <v>712</v>
      </c>
      <c r="C468" s="244">
        <v>1917</v>
      </c>
      <c r="D468" s="738">
        <v>0.37141366718831509</v>
      </c>
      <c r="E468" s="381"/>
      <c r="F468" s="127"/>
      <c r="G468" s="127"/>
    </row>
    <row r="469" spans="1:7" ht="15.75" customHeight="1" x14ac:dyDescent="0.25">
      <c r="A469" s="206" t="s">
        <v>6</v>
      </c>
      <c r="B469" s="731">
        <v>79</v>
      </c>
      <c r="C469" s="244">
        <v>776</v>
      </c>
      <c r="D469" s="738">
        <v>0.10180412371134021</v>
      </c>
      <c r="E469" s="381"/>
      <c r="F469" s="127"/>
      <c r="G469" s="127"/>
    </row>
    <row r="470" spans="1:7" ht="15.75" customHeight="1" x14ac:dyDescent="0.25">
      <c r="A470" s="205" t="s">
        <v>404</v>
      </c>
      <c r="B470" s="731">
        <v>173</v>
      </c>
      <c r="C470" s="244">
        <v>307</v>
      </c>
      <c r="D470" s="738">
        <v>0.56351791530944628</v>
      </c>
      <c r="E470" s="381"/>
      <c r="F470" s="127"/>
      <c r="G470" s="127"/>
    </row>
    <row r="471" spans="1:7" ht="15.75" customHeight="1" x14ac:dyDescent="0.25">
      <c r="A471" s="205" t="s">
        <v>587</v>
      </c>
      <c r="B471" s="731">
        <v>945</v>
      </c>
      <c r="C471" s="244">
        <v>1211</v>
      </c>
      <c r="D471" s="738">
        <v>0.78034682080924855</v>
      </c>
      <c r="E471" s="381"/>
      <c r="F471" s="127"/>
      <c r="G471" s="127"/>
    </row>
    <row r="472" spans="1:7" ht="15.75" customHeight="1" x14ac:dyDescent="0.25">
      <c r="A472" s="205" t="s">
        <v>406</v>
      </c>
      <c r="B472" s="731">
        <v>255</v>
      </c>
      <c r="C472" s="244">
        <v>440</v>
      </c>
      <c r="D472" s="738">
        <v>0.57954545454545459</v>
      </c>
      <c r="E472" s="381"/>
      <c r="F472" s="127"/>
      <c r="G472" s="127"/>
    </row>
    <row r="473" spans="1:7" ht="15.75" customHeight="1" x14ac:dyDescent="0.25">
      <c r="A473" s="205" t="s">
        <v>407</v>
      </c>
      <c r="B473" s="731">
        <v>220</v>
      </c>
      <c r="C473" s="244">
        <v>483</v>
      </c>
      <c r="D473" s="738">
        <v>0.45548654244306419</v>
      </c>
      <c r="E473" s="381"/>
      <c r="F473" s="127"/>
      <c r="G473" s="127"/>
    </row>
    <row r="474" spans="1:7" ht="15.75" customHeight="1" x14ac:dyDescent="0.25">
      <c r="A474" s="205" t="s">
        <v>634</v>
      </c>
      <c r="B474" s="731">
        <v>359</v>
      </c>
      <c r="C474" s="244">
        <v>1351</v>
      </c>
      <c r="D474" s="738">
        <v>0.26572908956328645</v>
      </c>
      <c r="E474" s="381"/>
      <c r="F474" s="127"/>
      <c r="G474" s="127"/>
    </row>
    <row r="475" spans="1:7" ht="15.75" customHeight="1" x14ac:dyDescent="0.25">
      <c r="A475" s="205" t="s">
        <v>1063</v>
      </c>
      <c r="B475" s="731">
        <v>360</v>
      </c>
      <c r="C475" s="244">
        <v>396</v>
      </c>
      <c r="D475" s="738">
        <v>0.90909090909090906</v>
      </c>
      <c r="E475" s="381"/>
      <c r="F475" s="127"/>
      <c r="G475" s="127"/>
    </row>
    <row r="476" spans="1:7" ht="15.75" customHeight="1" x14ac:dyDescent="0.25">
      <c r="A476" s="205" t="s">
        <v>29</v>
      </c>
      <c r="B476" s="731">
        <v>1238</v>
      </c>
      <c r="C476" s="244">
        <v>1446</v>
      </c>
      <c r="D476" s="738">
        <v>0.85615491009681877</v>
      </c>
      <c r="E476" s="381"/>
      <c r="F476" s="127"/>
      <c r="G476" s="127"/>
    </row>
    <row r="477" spans="1:7" ht="15.75" customHeight="1" x14ac:dyDescent="0.25">
      <c r="A477" s="205" t="s">
        <v>40</v>
      </c>
      <c r="B477" s="731">
        <v>58</v>
      </c>
      <c r="C477" s="244">
        <v>82</v>
      </c>
      <c r="D477" s="738">
        <v>0.70731707317073167</v>
      </c>
      <c r="E477" s="381"/>
      <c r="F477" s="127"/>
      <c r="G477" s="127"/>
    </row>
    <row r="478" spans="1:7" ht="15.75" customHeight="1" x14ac:dyDescent="0.25">
      <c r="A478" s="205" t="s">
        <v>540</v>
      </c>
      <c r="B478" s="731">
        <v>397</v>
      </c>
      <c r="C478" s="244">
        <v>510</v>
      </c>
      <c r="D478" s="738">
        <v>0.77843137254901962</v>
      </c>
      <c r="E478" s="381"/>
      <c r="F478" s="127"/>
      <c r="G478" s="127"/>
    </row>
    <row r="479" spans="1:7" ht="15.75" customHeight="1" x14ac:dyDescent="0.25">
      <c r="A479" s="205" t="s">
        <v>32</v>
      </c>
      <c r="B479" s="731">
        <v>198</v>
      </c>
      <c r="C479" s="244">
        <v>1165</v>
      </c>
      <c r="D479" s="738">
        <v>0.16995708154506436</v>
      </c>
      <c r="E479" s="381"/>
      <c r="F479" s="127"/>
      <c r="G479" s="127"/>
    </row>
    <row r="480" spans="1:7" ht="15.75" customHeight="1" x14ac:dyDescent="0.25">
      <c r="A480" s="205" t="s">
        <v>409</v>
      </c>
      <c r="B480" s="731">
        <v>256</v>
      </c>
      <c r="C480" s="244">
        <v>339</v>
      </c>
      <c r="D480" s="738">
        <v>0.75516224188790559</v>
      </c>
      <c r="E480" s="381"/>
      <c r="F480" s="127"/>
      <c r="G480" s="127"/>
    </row>
    <row r="481" spans="1:7" ht="15.75" customHeight="1" x14ac:dyDescent="0.25">
      <c r="A481" s="205" t="s">
        <v>220</v>
      </c>
      <c r="B481" s="731">
        <v>201</v>
      </c>
      <c r="C481" s="244">
        <v>221</v>
      </c>
      <c r="D481" s="738">
        <v>0.9095022624434389</v>
      </c>
      <c r="E481" s="381"/>
      <c r="F481" s="127"/>
      <c r="G481" s="127"/>
    </row>
    <row r="482" spans="1:7" ht="15.75" customHeight="1" x14ac:dyDescent="0.25">
      <c r="A482" s="205" t="s">
        <v>547</v>
      </c>
      <c r="B482" s="731">
        <v>71</v>
      </c>
      <c r="C482" s="244">
        <v>132</v>
      </c>
      <c r="D482" s="738">
        <v>0.53787878787878785</v>
      </c>
      <c r="E482" s="381"/>
      <c r="F482" s="127"/>
      <c r="G482" s="127"/>
    </row>
    <row r="483" spans="1:7" ht="15.75" customHeight="1" x14ac:dyDescent="0.25">
      <c r="A483" s="205" t="s">
        <v>589</v>
      </c>
      <c r="B483" s="731">
        <v>92</v>
      </c>
      <c r="C483" s="244">
        <v>103</v>
      </c>
      <c r="D483" s="738">
        <v>0.89320388349514568</v>
      </c>
      <c r="E483" s="381"/>
      <c r="F483" s="127"/>
      <c r="G483" s="127"/>
    </row>
    <row r="484" spans="1:7" ht="15.75" customHeight="1" x14ac:dyDescent="0.25">
      <c r="A484" s="205" t="s">
        <v>457</v>
      </c>
      <c r="B484" s="731">
        <v>36</v>
      </c>
      <c r="C484" s="244">
        <v>196</v>
      </c>
      <c r="D484" s="738">
        <v>0.18367346938775511</v>
      </c>
      <c r="E484" s="381"/>
      <c r="F484" s="127"/>
      <c r="G484" s="127"/>
    </row>
    <row r="485" spans="1:7" ht="15.75" customHeight="1" x14ac:dyDescent="0.25">
      <c r="A485" s="205" t="s">
        <v>458</v>
      </c>
      <c r="B485" s="731">
        <v>164</v>
      </c>
      <c r="C485" s="244">
        <v>289</v>
      </c>
      <c r="D485" s="738">
        <v>0.56747404844290661</v>
      </c>
      <c r="E485" s="381"/>
      <c r="F485" s="127"/>
      <c r="G485" s="127"/>
    </row>
    <row r="486" spans="1:7" ht="15.75" customHeight="1" x14ac:dyDescent="0.25">
      <c r="A486" s="4" t="s">
        <v>414</v>
      </c>
      <c r="B486" s="731">
        <v>217</v>
      </c>
      <c r="C486" s="244">
        <v>253</v>
      </c>
      <c r="D486" s="738">
        <v>0.85770750988142297</v>
      </c>
      <c r="E486" s="381"/>
      <c r="F486" s="127"/>
      <c r="G486" s="127"/>
    </row>
    <row r="487" spans="1:7" ht="15.75" customHeight="1" x14ac:dyDescent="0.25">
      <c r="A487" s="4" t="s">
        <v>415</v>
      </c>
      <c r="B487" s="731">
        <v>114</v>
      </c>
      <c r="C487" s="244">
        <v>920</v>
      </c>
      <c r="D487" s="738">
        <v>0.12391304347826088</v>
      </c>
      <c r="E487" s="381"/>
      <c r="F487" s="127"/>
      <c r="G487" s="127"/>
    </row>
    <row r="488" spans="1:7" ht="15.75" customHeight="1" x14ac:dyDescent="0.25">
      <c r="A488" s="205" t="s">
        <v>541</v>
      </c>
      <c r="B488" s="731">
        <v>1472</v>
      </c>
      <c r="C488" s="244">
        <v>2882</v>
      </c>
      <c r="D488" s="738">
        <v>0.51075641915336567</v>
      </c>
      <c r="E488" s="381"/>
      <c r="F488" s="127"/>
      <c r="G488" s="127"/>
    </row>
    <row r="489" spans="1:7" ht="15.75" customHeight="1" thickBot="1" x14ac:dyDescent="0.3">
      <c r="A489" s="215" t="s">
        <v>427</v>
      </c>
      <c r="B489" s="733">
        <v>2079</v>
      </c>
      <c r="C489" s="739">
        <v>3798</v>
      </c>
      <c r="D489" s="740">
        <v>0.54739336492891</v>
      </c>
      <c r="E489" s="381"/>
      <c r="F489" s="127"/>
      <c r="G489" s="127"/>
    </row>
    <row r="490" spans="1:7" ht="15.75" customHeight="1" thickBot="1" x14ac:dyDescent="0.3">
      <c r="A490" s="378"/>
      <c r="B490" s="418"/>
      <c r="C490" s="381"/>
      <c r="D490" s="381"/>
      <c r="E490" s="381"/>
      <c r="F490" s="127"/>
      <c r="G490" s="127"/>
    </row>
    <row r="491" spans="1:7" ht="15.75" customHeight="1" thickBot="1" x14ac:dyDescent="0.3">
      <c r="A491" s="423" t="s">
        <v>543</v>
      </c>
      <c r="B491" s="410" t="s">
        <v>544</v>
      </c>
      <c r="C491" s="392" t="s">
        <v>485</v>
      </c>
      <c r="D491" s="394" t="s">
        <v>545</v>
      </c>
      <c r="E491" s="381"/>
      <c r="F491" s="127"/>
      <c r="G491" s="127"/>
    </row>
    <row r="492" spans="1:7" ht="15.75" customHeight="1" thickBot="1" x14ac:dyDescent="0.3">
      <c r="A492" s="209" t="s">
        <v>398</v>
      </c>
      <c r="B492" s="241"/>
      <c r="C492" s="242"/>
      <c r="D492" s="187"/>
      <c r="E492" s="381" t="s">
        <v>1012</v>
      </c>
      <c r="F492" s="127"/>
      <c r="G492" s="127"/>
    </row>
    <row r="493" spans="1:7" ht="15.75" customHeight="1" x14ac:dyDescent="0.25">
      <c r="A493" s="213" t="s">
        <v>400</v>
      </c>
      <c r="B493" s="243"/>
      <c r="C493" s="244"/>
      <c r="D493" s="217"/>
      <c r="E493" s="381" t="s">
        <v>1012</v>
      </c>
      <c r="F493" s="127"/>
      <c r="G493" s="127"/>
    </row>
    <row r="494" spans="1:7" ht="15.75" customHeight="1" x14ac:dyDescent="0.25">
      <c r="A494" s="210" t="s">
        <v>401</v>
      </c>
      <c r="B494" s="245"/>
      <c r="C494" s="244"/>
      <c r="D494" s="218"/>
      <c r="E494" s="381" t="s">
        <v>1012</v>
      </c>
      <c r="F494" s="127"/>
      <c r="G494" s="127"/>
    </row>
    <row r="495" spans="1:7" ht="15.75" customHeight="1" x14ac:dyDescent="0.25">
      <c r="A495" s="210" t="s">
        <v>402</v>
      </c>
      <c r="B495" s="245"/>
      <c r="C495" s="244"/>
      <c r="D495" s="218"/>
      <c r="E495" s="381" t="s">
        <v>1012</v>
      </c>
      <c r="F495" s="127"/>
      <c r="G495" s="127"/>
    </row>
    <row r="496" spans="1:7" ht="15.75" customHeight="1" x14ac:dyDescent="0.25">
      <c r="A496" s="210" t="s">
        <v>403</v>
      </c>
      <c r="B496" s="245"/>
      <c r="C496" s="244"/>
      <c r="D496" s="218"/>
      <c r="E496" s="381" t="s">
        <v>1012</v>
      </c>
      <c r="F496" s="127"/>
      <c r="G496" s="127"/>
    </row>
    <row r="497" spans="1:7" ht="15.75" customHeight="1" x14ac:dyDescent="0.25">
      <c r="A497" s="211" t="s">
        <v>6</v>
      </c>
      <c r="B497" s="245"/>
      <c r="C497" s="244"/>
      <c r="D497" s="218"/>
      <c r="E497" s="381" t="s">
        <v>1012</v>
      </c>
      <c r="F497" s="127"/>
      <c r="G497" s="127"/>
    </row>
    <row r="498" spans="1:7" ht="15.75" customHeight="1" x14ac:dyDescent="0.25">
      <c r="A498" s="210" t="s">
        <v>404</v>
      </c>
      <c r="B498" s="245"/>
      <c r="C498" s="244"/>
      <c r="D498" s="218"/>
      <c r="E498" s="381" t="s">
        <v>1012</v>
      </c>
      <c r="F498" s="127"/>
      <c r="G498" s="127"/>
    </row>
    <row r="499" spans="1:7" ht="15.75" customHeight="1" x14ac:dyDescent="0.25">
      <c r="A499" s="210" t="s">
        <v>587</v>
      </c>
      <c r="B499" s="245"/>
      <c r="C499" s="244"/>
      <c r="D499" s="218"/>
      <c r="E499" s="381" t="s">
        <v>1012</v>
      </c>
      <c r="F499" s="127"/>
      <c r="G499" s="127"/>
    </row>
    <row r="500" spans="1:7" ht="15.75" customHeight="1" x14ac:dyDescent="0.25">
      <c r="A500" s="210" t="s">
        <v>406</v>
      </c>
      <c r="B500" s="245"/>
      <c r="C500" s="244"/>
      <c r="D500" s="218"/>
      <c r="E500" s="381" t="s">
        <v>1012</v>
      </c>
      <c r="F500" s="127"/>
      <c r="G500" s="127"/>
    </row>
    <row r="501" spans="1:7" ht="15.75" customHeight="1" x14ac:dyDescent="0.25">
      <c r="A501" s="210" t="s">
        <v>407</v>
      </c>
      <c r="B501" s="245"/>
      <c r="C501" s="244"/>
      <c r="D501" s="218"/>
      <c r="E501" s="381" t="s">
        <v>1012</v>
      </c>
      <c r="F501" s="127"/>
      <c r="G501" s="127"/>
    </row>
    <row r="502" spans="1:7" ht="15.75" customHeight="1" x14ac:dyDescent="0.25">
      <c r="A502" s="210" t="s">
        <v>634</v>
      </c>
      <c r="B502" s="245"/>
      <c r="C502" s="244"/>
      <c r="D502" s="218"/>
      <c r="E502" s="381" t="s">
        <v>1012</v>
      </c>
      <c r="F502" s="127"/>
      <c r="G502" s="127"/>
    </row>
    <row r="503" spans="1:7" ht="15.75" customHeight="1" x14ac:dyDescent="0.25">
      <c r="A503" s="205" t="s">
        <v>1063</v>
      </c>
      <c r="B503" s="245"/>
      <c r="C503" s="244"/>
      <c r="D503" s="218"/>
      <c r="E503" s="381" t="s">
        <v>1012</v>
      </c>
      <c r="F503" s="127"/>
      <c r="G503" s="127"/>
    </row>
    <row r="504" spans="1:7" ht="15.75" customHeight="1" x14ac:dyDescent="0.25">
      <c r="A504" s="210" t="s">
        <v>29</v>
      </c>
      <c r="B504" s="245"/>
      <c r="C504" s="244"/>
      <c r="D504" s="218"/>
      <c r="E504" s="381" t="s">
        <v>1012</v>
      </c>
      <c r="F504" s="127"/>
      <c r="G504" s="127"/>
    </row>
    <row r="505" spans="1:7" ht="15.75" customHeight="1" x14ac:dyDescent="0.25">
      <c r="A505" s="205" t="s">
        <v>40</v>
      </c>
      <c r="B505" s="245"/>
      <c r="C505" s="244"/>
      <c r="D505" s="218"/>
      <c r="E505" s="381" t="s">
        <v>1012</v>
      </c>
      <c r="F505" s="127"/>
      <c r="G505" s="127"/>
    </row>
    <row r="506" spans="1:7" ht="15.75" customHeight="1" x14ac:dyDescent="0.25">
      <c r="A506" s="205" t="s">
        <v>540</v>
      </c>
      <c r="B506" s="245"/>
      <c r="C506" s="244"/>
      <c r="D506" s="218"/>
      <c r="E506" s="381" t="s">
        <v>1012</v>
      </c>
      <c r="F506" s="127"/>
      <c r="G506" s="127"/>
    </row>
    <row r="507" spans="1:7" ht="15.75" customHeight="1" x14ac:dyDescent="0.25">
      <c r="A507" s="210" t="s">
        <v>32</v>
      </c>
      <c r="B507" s="245"/>
      <c r="C507" s="244"/>
      <c r="D507" s="218"/>
      <c r="E507" s="381" t="s">
        <v>1012</v>
      </c>
      <c r="F507" s="127"/>
      <c r="G507" s="127"/>
    </row>
    <row r="508" spans="1:7" ht="15.75" customHeight="1" x14ac:dyDescent="0.25">
      <c r="A508" s="210" t="s">
        <v>409</v>
      </c>
      <c r="B508" s="245"/>
      <c r="C508" s="244"/>
      <c r="D508" s="218"/>
      <c r="E508" s="381" t="s">
        <v>1012</v>
      </c>
      <c r="F508" s="127"/>
      <c r="G508" s="127"/>
    </row>
    <row r="509" spans="1:7" ht="15.75" customHeight="1" x14ac:dyDescent="0.25">
      <c r="A509" s="210" t="s">
        <v>220</v>
      </c>
      <c r="B509" s="245"/>
      <c r="C509" s="244"/>
      <c r="D509" s="218"/>
      <c r="E509" s="381" t="s">
        <v>1012</v>
      </c>
      <c r="F509" s="127"/>
      <c r="G509" s="127"/>
    </row>
    <row r="510" spans="1:7" ht="15.75" customHeight="1" x14ac:dyDescent="0.25">
      <c r="A510" s="210" t="s">
        <v>547</v>
      </c>
      <c r="B510" s="245"/>
      <c r="C510" s="244"/>
      <c r="D510" s="218"/>
      <c r="E510" s="381" t="s">
        <v>1012</v>
      </c>
      <c r="F510" s="127"/>
      <c r="G510" s="127"/>
    </row>
    <row r="511" spans="1:7" ht="15.75" customHeight="1" x14ac:dyDescent="0.25">
      <c r="A511" s="210" t="s">
        <v>589</v>
      </c>
      <c r="B511" s="245"/>
      <c r="C511" s="244"/>
      <c r="D511" s="218"/>
      <c r="E511" s="381" t="s">
        <v>1012</v>
      </c>
      <c r="F511" s="127"/>
      <c r="G511" s="127"/>
    </row>
    <row r="512" spans="1:7" ht="15.75" customHeight="1" x14ac:dyDescent="0.25">
      <c r="A512" s="210" t="s">
        <v>457</v>
      </c>
      <c r="B512" s="245"/>
      <c r="C512" s="244"/>
      <c r="D512" s="218"/>
      <c r="E512" s="381" t="s">
        <v>1012</v>
      </c>
      <c r="F512" s="127"/>
      <c r="G512" s="127"/>
    </row>
    <row r="513" spans="1:7" ht="15.75" customHeight="1" x14ac:dyDescent="0.25">
      <c r="A513" s="210" t="s">
        <v>458</v>
      </c>
      <c r="B513" s="245"/>
      <c r="C513" s="244"/>
      <c r="D513" s="218"/>
      <c r="E513" s="381" t="s">
        <v>1012</v>
      </c>
      <c r="F513" s="127"/>
      <c r="G513" s="127"/>
    </row>
    <row r="514" spans="1:7" ht="15.75" customHeight="1" x14ac:dyDescent="0.25">
      <c r="A514" s="4" t="s">
        <v>414</v>
      </c>
      <c r="B514" s="245"/>
      <c r="C514" s="244"/>
      <c r="D514" s="218"/>
      <c r="E514" s="381" t="s">
        <v>1012</v>
      </c>
      <c r="F514" s="127"/>
      <c r="G514" s="127"/>
    </row>
    <row r="515" spans="1:7" ht="15.75" customHeight="1" x14ac:dyDescent="0.25">
      <c r="A515" s="4" t="s">
        <v>415</v>
      </c>
      <c r="B515" s="245"/>
      <c r="C515" s="244"/>
      <c r="D515" s="218"/>
      <c r="E515" s="381" t="s">
        <v>1012</v>
      </c>
      <c r="F515" s="127"/>
      <c r="G515" s="127"/>
    </row>
    <row r="516" spans="1:7" ht="15.75" customHeight="1" x14ac:dyDescent="0.25">
      <c r="A516" s="210" t="s">
        <v>541</v>
      </c>
      <c r="B516" s="245"/>
      <c r="C516" s="244"/>
      <c r="D516" s="218"/>
      <c r="E516" s="381" t="s">
        <v>1012</v>
      </c>
      <c r="F516" s="127"/>
      <c r="G516" s="127"/>
    </row>
    <row r="517" spans="1:7" ht="15.75" customHeight="1" thickBot="1" x14ac:dyDescent="0.3">
      <c r="A517" s="212" t="s">
        <v>427</v>
      </c>
      <c r="B517" s="246"/>
      <c r="C517" s="244"/>
      <c r="D517" s="219"/>
      <c r="E517" s="381" t="s">
        <v>1012</v>
      </c>
      <c r="F517" s="127"/>
      <c r="G517" s="127"/>
    </row>
    <row r="518" spans="1:7" ht="15.75" customHeight="1" thickBot="1" x14ac:dyDescent="0.3">
      <c r="A518" s="378"/>
      <c r="B518" s="418"/>
      <c r="C518" s="381"/>
      <c r="D518" s="381"/>
      <c r="E518" s="381"/>
      <c r="F518" s="127"/>
      <c r="G518" s="127"/>
    </row>
    <row r="519" spans="1:7" ht="15.75" customHeight="1" thickBot="1" x14ac:dyDescent="0.3">
      <c r="A519" s="423" t="s">
        <v>487</v>
      </c>
      <c r="B519" s="410" t="s">
        <v>492</v>
      </c>
      <c r="C519" s="392" t="s">
        <v>485</v>
      </c>
      <c r="D519" s="394" t="s">
        <v>491</v>
      </c>
      <c r="E519" s="381"/>
      <c r="F519" s="127"/>
      <c r="G519" s="127"/>
    </row>
    <row r="520" spans="1:7" ht="15.75" customHeight="1" thickBot="1" x14ac:dyDescent="0.3">
      <c r="A520" s="209" t="s">
        <v>398</v>
      </c>
      <c r="B520" s="241"/>
      <c r="C520" s="242"/>
      <c r="D520" s="187"/>
      <c r="E520" s="381" t="s">
        <v>1012</v>
      </c>
      <c r="F520" s="127"/>
      <c r="G520" s="127"/>
    </row>
    <row r="521" spans="1:7" ht="15.75" customHeight="1" x14ac:dyDescent="0.25">
      <c r="A521" s="213" t="s">
        <v>400</v>
      </c>
      <c r="B521" s="243"/>
      <c r="C521" s="244"/>
      <c r="D521" s="217"/>
      <c r="E521" s="381" t="s">
        <v>1012</v>
      </c>
      <c r="F521" s="127"/>
      <c r="G521" s="127"/>
    </row>
    <row r="522" spans="1:7" ht="15.75" customHeight="1" x14ac:dyDescent="0.25">
      <c r="A522" s="210" t="s">
        <v>401</v>
      </c>
      <c r="B522" s="245"/>
      <c r="C522" s="244"/>
      <c r="D522" s="218"/>
      <c r="E522" s="381" t="s">
        <v>1012</v>
      </c>
      <c r="F522" s="127"/>
      <c r="G522" s="127"/>
    </row>
    <row r="523" spans="1:7" ht="15.75" customHeight="1" x14ac:dyDescent="0.25">
      <c r="A523" s="210" t="s">
        <v>402</v>
      </c>
      <c r="B523" s="245"/>
      <c r="C523" s="244"/>
      <c r="D523" s="218"/>
      <c r="E523" s="381" t="s">
        <v>1012</v>
      </c>
      <c r="F523" s="127"/>
      <c r="G523" s="127"/>
    </row>
    <row r="524" spans="1:7" ht="15.75" customHeight="1" x14ac:dyDescent="0.25">
      <c r="A524" s="210" t="s">
        <v>403</v>
      </c>
      <c r="B524" s="245"/>
      <c r="C524" s="244"/>
      <c r="D524" s="218"/>
      <c r="E524" s="381" t="s">
        <v>1012</v>
      </c>
      <c r="F524" s="127"/>
      <c r="G524" s="127"/>
    </row>
    <row r="525" spans="1:7" ht="15.75" customHeight="1" x14ac:dyDescent="0.25">
      <c r="A525" s="211" t="s">
        <v>6</v>
      </c>
      <c r="B525" s="245"/>
      <c r="C525" s="244"/>
      <c r="D525" s="218"/>
      <c r="E525" s="381" t="s">
        <v>1012</v>
      </c>
      <c r="F525" s="127"/>
      <c r="G525" s="127"/>
    </row>
    <row r="526" spans="1:7" ht="15.75" customHeight="1" x14ac:dyDescent="0.25">
      <c r="A526" s="210" t="s">
        <v>404</v>
      </c>
      <c r="B526" s="245"/>
      <c r="C526" s="244"/>
      <c r="D526" s="218"/>
      <c r="E526" s="381" t="s">
        <v>1012</v>
      </c>
      <c r="F526" s="127"/>
      <c r="G526" s="127"/>
    </row>
    <row r="527" spans="1:7" ht="15.75" customHeight="1" x14ac:dyDescent="0.25">
      <c r="A527" s="210" t="s">
        <v>587</v>
      </c>
      <c r="B527" s="245"/>
      <c r="C527" s="244"/>
      <c r="D527" s="218"/>
      <c r="E527" s="381" t="s">
        <v>1012</v>
      </c>
      <c r="F527" s="127"/>
      <c r="G527" s="127"/>
    </row>
    <row r="528" spans="1:7" ht="15.75" customHeight="1" x14ac:dyDescent="0.25">
      <c r="A528" s="210" t="s">
        <v>406</v>
      </c>
      <c r="B528" s="245"/>
      <c r="C528" s="244"/>
      <c r="D528" s="218"/>
      <c r="E528" s="381" t="s">
        <v>1012</v>
      </c>
      <c r="F528" s="127"/>
      <c r="G528" s="127"/>
    </row>
    <row r="529" spans="1:7" ht="15.75" customHeight="1" x14ac:dyDescent="0.25">
      <c r="A529" s="210" t="s">
        <v>407</v>
      </c>
      <c r="B529" s="245"/>
      <c r="C529" s="244"/>
      <c r="D529" s="218"/>
      <c r="E529" s="381" t="s">
        <v>1012</v>
      </c>
      <c r="F529" s="127"/>
      <c r="G529" s="127"/>
    </row>
    <row r="530" spans="1:7" ht="15.75" customHeight="1" x14ac:dyDescent="0.25">
      <c r="A530" s="210" t="s">
        <v>634</v>
      </c>
      <c r="B530" s="245"/>
      <c r="C530" s="244"/>
      <c r="D530" s="218"/>
      <c r="E530" s="381" t="s">
        <v>1012</v>
      </c>
      <c r="F530" s="127"/>
      <c r="G530" s="127"/>
    </row>
    <row r="531" spans="1:7" ht="15.75" customHeight="1" x14ac:dyDescent="0.25">
      <c r="A531" s="205" t="s">
        <v>1063</v>
      </c>
      <c r="B531" s="245"/>
      <c r="C531" s="244"/>
      <c r="D531" s="218"/>
      <c r="E531" s="381" t="s">
        <v>1012</v>
      </c>
      <c r="F531" s="127"/>
      <c r="G531" s="127"/>
    </row>
    <row r="532" spans="1:7" ht="15.75" customHeight="1" x14ac:dyDescent="0.25">
      <c r="A532" s="210" t="s">
        <v>29</v>
      </c>
      <c r="B532" s="245"/>
      <c r="C532" s="244"/>
      <c r="D532" s="218"/>
      <c r="E532" s="381" t="s">
        <v>1012</v>
      </c>
      <c r="F532" s="127"/>
      <c r="G532" s="127"/>
    </row>
    <row r="533" spans="1:7" ht="15.75" customHeight="1" x14ac:dyDescent="0.25">
      <c r="A533" s="205" t="s">
        <v>40</v>
      </c>
      <c r="B533" s="245"/>
      <c r="C533" s="244"/>
      <c r="D533" s="218"/>
      <c r="E533" s="381" t="s">
        <v>1012</v>
      </c>
      <c r="F533" s="127"/>
      <c r="G533" s="127"/>
    </row>
    <row r="534" spans="1:7" ht="15.75" customHeight="1" x14ac:dyDescent="0.25">
      <c r="A534" s="205" t="s">
        <v>540</v>
      </c>
      <c r="B534" s="245"/>
      <c r="C534" s="244"/>
      <c r="D534" s="218"/>
      <c r="E534" s="381" t="s">
        <v>1012</v>
      </c>
      <c r="F534" s="127"/>
      <c r="G534" s="127"/>
    </row>
    <row r="535" spans="1:7" ht="15.75" customHeight="1" x14ac:dyDescent="0.25">
      <c r="A535" s="210" t="s">
        <v>32</v>
      </c>
      <c r="B535" s="245"/>
      <c r="C535" s="244"/>
      <c r="D535" s="218"/>
      <c r="E535" s="381" t="s">
        <v>1012</v>
      </c>
      <c r="F535" s="127"/>
      <c r="G535" s="127"/>
    </row>
    <row r="536" spans="1:7" ht="15.75" customHeight="1" x14ac:dyDescent="0.25">
      <c r="A536" s="210" t="s">
        <v>409</v>
      </c>
      <c r="B536" s="245"/>
      <c r="C536" s="244"/>
      <c r="D536" s="218"/>
      <c r="E536" s="381" t="s">
        <v>1012</v>
      </c>
      <c r="F536" s="127"/>
      <c r="G536" s="127"/>
    </row>
    <row r="537" spans="1:7" ht="15.75" customHeight="1" x14ac:dyDescent="0.25">
      <c r="A537" s="210" t="s">
        <v>220</v>
      </c>
      <c r="B537" s="245"/>
      <c r="C537" s="244"/>
      <c r="D537" s="218"/>
      <c r="E537" s="381" t="s">
        <v>1012</v>
      </c>
      <c r="F537" s="127"/>
      <c r="G537" s="127"/>
    </row>
    <row r="538" spans="1:7" ht="15.75" customHeight="1" x14ac:dyDescent="0.25">
      <c r="A538" s="210" t="s">
        <v>547</v>
      </c>
      <c r="B538" s="245"/>
      <c r="C538" s="244"/>
      <c r="D538" s="218"/>
      <c r="E538" s="381" t="s">
        <v>1012</v>
      </c>
      <c r="F538" s="127"/>
      <c r="G538" s="127"/>
    </row>
    <row r="539" spans="1:7" ht="15.75" customHeight="1" x14ac:dyDescent="0.25">
      <c r="A539" s="210" t="s">
        <v>589</v>
      </c>
      <c r="B539" s="245"/>
      <c r="C539" s="244"/>
      <c r="D539" s="218"/>
      <c r="E539" s="381" t="s">
        <v>1012</v>
      </c>
      <c r="F539" s="127"/>
      <c r="G539" s="127"/>
    </row>
    <row r="540" spans="1:7" ht="15.75" customHeight="1" x14ac:dyDescent="0.25">
      <c r="A540" s="210" t="s">
        <v>457</v>
      </c>
      <c r="B540" s="245"/>
      <c r="C540" s="244"/>
      <c r="D540" s="218"/>
      <c r="E540" s="381" t="s">
        <v>1012</v>
      </c>
      <c r="F540" s="127"/>
      <c r="G540" s="127"/>
    </row>
    <row r="541" spans="1:7" ht="15.75" customHeight="1" x14ac:dyDescent="0.25">
      <c r="A541" s="210" t="s">
        <v>458</v>
      </c>
      <c r="B541" s="245"/>
      <c r="C541" s="244"/>
      <c r="D541" s="218"/>
      <c r="E541" s="381" t="s">
        <v>1012</v>
      </c>
      <c r="F541" s="127"/>
      <c r="G541" s="127"/>
    </row>
    <row r="542" spans="1:7" ht="15.75" customHeight="1" x14ac:dyDescent="0.25">
      <c r="A542" s="4" t="s">
        <v>414</v>
      </c>
      <c r="B542" s="245"/>
      <c r="C542" s="244"/>
      <c r="D542" s="218"/>
      <c r="E542" s="381" t="s">
        <v>1012</v>
      </c>
      <c r="F542" s="127"/>
      <c r="G542" s="127"/>
    </row>
    <row r="543" spans="1:7" ht="15.75" customHeight="1" x14ac:dyDescent="0.25">
      <c r="A543" s="4" t="s">
        <v>415</v>
      </c>
      <c r="B543" s="245"/>
      <c r="C543" s="244"/>
      <c r="D543" s="218"/>
      <c r="E543" s="381" t="s">
        <v>1012</v>
      </c>
      <c r="F543" s="127"/>
      <c r="G543" s="127"/>
    </row>
    <row r="544" spans="1:7" ht="15.75" customHeight="1" x14ac:dyDescent="0.25">
      <c r="A544" s="210" t="s">
        <v>541</v>
      </c>
      <c r="B544" s="245"/>
      <c r="C544" s="244"/>
      <c r="D544" s="218"/>
      <c r="E544" s="381" t="s">
        <v>1012</v>
      </c>
      <c r="F544" s="127"/>
      <c r="G544" s="127"/>
    </row>
    <row r="545" spans="1:7" ht="15.75" customHeight="1" thickBot="1" x14ac:dyDescent="0.3">
      <c r="A545" s="212" t="s">
        <v>427</v>
      </c>
      <c r="B545" s="246"/>
      <c r="C545" s="244"/>
      <c r="D545" s="219"/>
      <c r="E545" s="381" t="s">
        <v>1012</v>
      </c>
      <c r="F545" s="127"/>
      <c r="G545" s="127"/>
    </row>
    <row r="546" spans="1:7" ht="15.75" customHeight="1" thickBot="1" x14ac:dyDescent="0.3">
      <c r="A546" s="378"/>
      <c r="B546" s="418"/>
      <c r="C546" s="381"/>
      <c r="D546" s="381"/>
      <c r="E546" s="381"/>
      <c r="F546" s="127"/>
      <c r="G546" s="127"/>
    </row>
    <row r="547" spans="1:7" ht="15.75" customHeight="1" thickBot="1" x14ac:dyDescent="0.3">
      <c r="A547" s="423" t="s">
        <v>486</v>
      </c>
      <c r="B547" s="410" t="s">
        <v>493</v>
      </c>
      <c r="C547" s="392" t="s">
        <v>485</v>
      </c>
      <c r="D547" s="394" t="s">
        <v>494</v>
      </c>
      <c r="E547" s="381"/>
      <c r="F547" s="127"/>
      <c r="G547" s="127"/>
    </row>
    <row r="548" spans="1:7" ht="15.75" customHeight="1" thickBot="1" x14ac:dyDescent="0.3">
      <c r="A548" s="209" t="s">
        <v>398</v>
      </c>
      <c r="B548" s="743">
        <v>2643</v>
      </c>
      <c r="C548" s="734">
        <v>9447</v>
      </c>
      <c r="D548" s="732">
        <v>0.27977135598602731</v>
      </c>
      <c r="E548" s="381"/>
      <c r="F548" s="127"/>
      <c r="G548" s="127"/>
    </row>
    <row r="549" spans="1:7" ht="15.75" customHeight="1" x14ac:dyDescent="0.25">
      <c r="A549" s="213" t="s">
        <v>400</v>
      </c>
      <c r="B549" s="742">
        <v>61</v>
      </c>
      <c r="C549" s="736">
        <v>92</v>
      </c>
      <c r="D549" s="737">
        <v>0.66304347826086951</v>
      </c>
      <c r="E549" s="381"/>
      <c r="F549" s="127"/>
      <c r="G549" s="127"/>
    </row>
    <row r="550" spans="1:7" ht="15.75" customHeight="1" x14ac:dyDescent="0.25">
      <c r="A550" s="210" t="s">
        <v>401</v>
      </c>
      <c r="B550" s="741">
        <v>1017</v>
      </c>
      <c r="C550" s="244">
        <v>2394</v>
      </c>
      <c r="D550" s="738">
        <v>0.42481203007518797</v>
      </c>
      <c r="E550" s="381"/>
      <c r="F550" s="127"/>
      <c r="G550" s="127"/>
    </row>
    <row r="551" spans="1:7" ht="15.75" customHeight="1" x14ac:dyDescent="0.25">
      <c r="A551" s="210" t="s">
        <v>402</v>
      </c>
      <c r="B551" s="741">
        <v>1375</v>
      </c>
      <c r="C551" s="244">
        <v>5044</v>
      </c>
      <c r="D551" s="738">
        <v>0.27260111022997618</v>
      </c>
      <c r="E551" s="381"/>
      <c r="F551" s="127"/>
      <c r="G551" s="127"/>
    </row>
    <row r="552" spans="1:7" ht="15.75" customHeight="1" x14ac:dyDescent="0.25">
      <c r="A552" s="210" t="s">
        <v>403</v>
      </c>
      <c r="B552" s="741">
        <v>190</v>
      </c>
      <c r="C552" s="244">
        <v>1917</v>
      </c>
      <c r="D552" s="738">
        <v>9.9113197704746997E-2</v>
      </c>
      <c r="E552" s="381"/>
      <c r="F552" s="127"/>
      <c r="G552" s="127"/>
    </row>
    <row r="553" spans="1:7" ht="15.75" customHeight="1" x14ac:dyDescent="0.25">
      <c r="A553" s="211" t="s">
        <v>6</v>
      </c>
      <c r="B553" s="741">
        <v>465</v>
      </c>
      <c r="C553" s="244">
        <v>776</v>
      </c>
      <c r="D553" s="738">
        <v>0.59922680412371132</v>
      </c>
      <c r="E553" s="381"/>
      <c r="F553" s="127"/>
      <c r="G553" s="127"/>
    </row>
    <row r="554" spans="1:7" ht="15.75" customHeight="1" x14ac:dyDescent="0.25">
      <c r="A554" s="210" t="s">
        <v>404</v>
      </c>
      <c r="B554" s="741">
        <v>64</v>
      </c>
      <c r="C554" s="244">
        <v>307</v>
      </c>
      <c r="D554" s="738">
        <v>0.20846905537459284</v>
      </c>
      <c r="E554" s="381"/>
      <c r="F554" s="127"/>
      <c r="G554" s="127"/>
    </row>
    <row r="555" spans="1:7" ht="15.75" customHeight="1" x14ac:dyDescent="0.25">
      <c r="A555" s="210" t="s">
        <v>587</v>
      </c>
      <c r="B555" s="741">
        <v>355</v>
      </c>
      <c r="C555" s="244">
        <v>1211</v>
      </c>
      <c r="D555" s="738">
        <v>0.29314616019818329</v>
      </c>
      <c r="E555" s="381"/>
      <c r="F555" s="127"/>
      <c r="G555" s="127"/>
    </row>
    <row r="556" spans="1:7" ht="15.75" customHeight="1" x14ac:dyDescent="0.25">
      <c r="A556" s="210" t="s">
        <v>406</v>
      </c>
      <c r="B556" s="741">
        <v>201</v>
      </c>
      <c r="C556" s="244">
        <v>440</v>
      </c>
      <c r="D556" s="738">
        <v>0.45681818181818185</v>
      </c>
      <c r="E556" s="381"/>
      <c r="F556" s="127"/>
      <c r="G556" s="127"/>
    </row>
    <row r="557" spans="1:7" ht="15.75" customHeight="1" x14ac:dyDescent="0.25">
      <c r="A557" s="210" t="s">
        <v>407</v>
      </c>
      <c r="B557" s="741">
        <v>145</v>
      </c>
      <c r="C557" s="244">
        <v>483</v>
      </c>
      <c r="D557" s="738">
        <v>0.30020703933747411</v>
      </c>
      <c r="E557" s="381"/>
      <c r="F557" s="127"/>
      <c r="G557" s="127"/>
    </row>
    <row r="558" spans="1:7" ht="15.75" customHeight="1" x14ac:dyDescent="0.25">
      <c r="A558" s="210" t="s">
        <v>634</v>
      </c>
      <c r="B558" s="741">
        <v>318</v>
      </c>
      <c r="C558" s="244">
        <v>1351</v>
      </c>
      <c r="D558" s="738">
        <v>0.23538119911176905</v>
      </c>
      <c r="E558" s="381"/>
      <c r="F558" s="127"/>
      <c r="G558" s="127"/>
    </row>
    <row r="559" spans="1:7" ht="15.75" customHeight="1" x14ac:dyDescent="0.25">
      <c r="A559" s="205" t="s">
        <v>1063</v>
      </c>
      <c r="B559" s="741">
        <v>19</v>
      </c>
      <c r="C559" s="244">
        <v>396</v>
      </c>
      <c r="D559" s="738">
        <v>4.7979797979797977E-2</v>
      </c>
      <c r="E559" s="381"/>
      <c r="F559" s="127"/>
      <c r="G559" s="127"/>
    </row>
    <row r="560" spans="1:7" ht="15.75" customHeight="1" x14ac:dyDescent="0.25">
      <c r="A560" s="210" t="s">
        <v>29</v>
      </c>
      <c r="B560" s="741">
        <v>577</v>
      </c>
      <c r="C560" s="244">
        <v>1446</v>
      </c>
      <c r="D560" s="738">
        <v>0.39903181189488246</v>
      </c>
      <c r="E560" s="381"/>
      <c r="F560" s="127"/>
      <c r="G560" s="127"/>
    </row>
    <row r="561" spans="1:7" ht="15.75" customHeight="1" x14ac:dyDescent="0.25">
      <c r="A561" s="205" t="s">
        <v>40</v>
      </c>
      <c r="B561" s="741">
        <v>37</v>
      </c>
      <c r="C561" s="244">
        <v>82</v>
      </c>
      <c r="D561" s="738">
        <v>0.45121951219512196</v>
      </c>
      <c r="E561" s="381"/>
      <c r="F561" s="127"/>
      <c r="G561" s="127"/>
    </row>
    <row r="562" spans="1:7" ht="15.75" customHeight="1" x14ac:dyDescent="0.25">
      <c r="A562" s="205" t="s">
        <v>540</v>
      </c>
      <c r="B562" s="741">
        <v>168</v>
      </c>
      <c r="C562" s="244">
        <v>510</v>
      </c>
      <c r="D562" s="738">
        <v>0.32941176470588235</v>
      </c>
      <c r="E562" s="381"/>
      <c r="F562" s="127"/>
      <c r="G562" s="127"/>
    </row>
    <row r="563" spans="1:7" ht="15.75" customHeight="1" x14ac:dyDescent="0.25">
      <c r="A563" s="210" t="s">
        <v>32</v>
      </c>
      <c r="B563" s="741">
        <v>65</v>
      </c>
      <c r="C563" s="244">
        <v>1165</v>
      </c>
      <c r="D563" s="738">
        <v>5.5793991416309016E-2</v>
      </c>
      <c r="E563" s="381"/>
      <c r="F563" s="127"/>
      <c r="G563" s="127"/>
    </row>
    <row r="564" spans="1:7" ht="15.75" customHeight="1" x14ac:dyDescent="0.25">
      <c r="A564" s="210" t="s">
        <v>409</v>
      </c>
      <c r="B564" s="741">
        <v>32</v>
      </c>
      <c r="C564" s="244">
        <v>339</v>
      </c>
      <c r="D564" s="738">
        <v>9.4395280235988199E-2</v>
      </c>
      <c r="E564" s="381"/>
      <c r="F564" s="127"/>
      <c r="G564" s="127"/>
    </row>
    <row r="565" spans="1:7" ht="15.75" customHeight="1" x14ac:dyDescent="0.25">
      <c r="A565" s="210" t="s">
        <v>220</v>
      </c>
      <c r="B565" s="741">
        <v>48</v>
      </c>
      <c r="C565" s="244">
        <v>221</v>
      </c>
      <c r="D565" s="738">
        <v>0.21719457013574661</v>
      </c>
      <c r="E565" s="381"/>
      <c r="F565" s="127"/>
      <c r="G565" s="127"/>
    </row>
    <row r="566" spans="1:7" ht="15.75" customHeight="1" x14ac:dyDescent="0.25">
      <c r="A566" s="210" t="s">
        <v>547</v>
      </c>
      <c r="B566" s="741">
        <v>43</v>
      </c>
      <c r="C566" s="244">
        <v>132</v>
      </c>
      <c r="D566" s="738">
        <v>0.32575757575757575</v>
      </c>
      <c r="E566" s="381"/>
      <c r="F566" s="127"/>
      <c r="G566" s="127"/>
    </row>
    <row r="567" spans="1:7" ht="15.75" customHeight="1" x14ac:dyDescent="0.25">
      <c r="A567" s="210" t="s">
        <v>589</v>
      </c>
      <c r="B567" s="741">
        <v>2</v>
      </c>
      <c r="C567" s="244">
        <v>103</v>
      </c>
      <c r="D567" s="738">
        <v>1.9417475728155338E-2</v>
      </c>
      <c r="E567" s="381"/>
      <c r="F567" s="127"/>
      <c r="G567" s="127"/>
    </row>
    <row r="568" spans="1:7" ht="15.75" customHeight="1" x14ac:dyDescent="0.25">
      <c r="A568" s="210" t="s">
        <v>457</v>
      </c>
      <c r="B568" s="741">
        <v>20</v>
      </c>
      <c r="C568" s="244">
        <v>196</v>
      </c>
      <c r="D568" s="738">
        <v>0.10204081632653061</v>
      </c>
      <c r="E568" s="381"/>
      <c r="F568" s="127"/>
      <c r="G568" s="127"/>
    </row>
    <row r="569" spans="1:7" ht="15.75" customHeight="1" x14ac:dyDescent="0.25">
      <c r="A569" s="210" t="s">
        <v>458</v>
      </c>
      <c r="B569" s="741">
        <v>84</v>
      </c>
      <c r="C569" s="244">
        <v>289</v>
      </c>
      <c r="D569" s="738">
        <v>0.29065743944636679</v>
      </c>
      <c r="E569" s="381"/>
      <c r="F569" s="127"/>
      <c r="G569" s="127"/>
    </row>
    <row r="570" spans="1:7" ht="15.75" customHeight="1" x14ac:dyDescent="0.25">
      <c r="A570" s="4" t="s">
        <v>414</v>
      </c>
      <c r="B570" s="741">
        <v>5</v>
      </c>
      <c r="C570" s="244">
        <v>253</v>
      </c>
      <c r="D570" s="738">
        <v>1.9762845849802372E-2</v>
      </c>
      <c r="E570" s="381"/>
      <c r="F570" s="127"/>
      <c r="G570" s="127"/>
    </row>
    <row r="571" spans="1:7" ht="15.75" customHeight="1" x14ac:dyDescent="0.25">
      <c r="A571" s="4" t="s">
        <v>415</v>
      </c>
      <c r="B571" s="741">
        <v>1</v>
      </c>
      <c r="C571" s="244">
        <v>920</v>
      </c>
      <c r="D571" s="738">
        <v>1.0869565217391304E-3</v>
      </c>
      <c r="E571" s="381"/>
      <c r="F571" s="127"/>
      <c r="G571" s="127"/>
    </row>
    <row r="572" spans="1:7" ht="15.75" customHeight="1" x14ac:dyDescent="0.25">
      <c r="A572" s="210" t="s">
        <v>541</v>
      </c>
      <c r="B572" s="741">
        <v>239</v>
      </c>
      <c r="C572" s="244">
        <v>2882</v>
      </c>
      <c r="D572" s="738">
        <v>8.2928521859819568E-2</v>
      </c>
      <c r="E572" s="381"/>
      <c r="F572" s="127"/>
      <c r="G572" s="127"/>
    </row>
    <row r="573" spans="1:7" ht="15.75" customHeight="1" thickBot="1" x14ac:dyDescent="0.3">
      <c r="A573" s="212" t="s">
        <v>427</v>
      </c>
      <c r="B573" s="744">
        <v>30</v>
      </c>
      <c r="C573" s="739">
        <v>3798</v>
      </c>
      <c r="D573" s="740">
        <v>7.8988941548183249E-3</v>
      </c>
      <c r="E573" s="381"/>
      <c r="F573" s="127"/>
      <c r="G573" s="127"/>
    </row>
    <row r="574" spans="1:7" ht="15.75" customHeight="1" thickBot="1" x14ac:dyDescent="0.3">
      <c r="A574" s="378"/>
      <c r="B574" s="418"/>
      <c r="C574" s="381"/>
      <c r="D574" s="381"/>
      <c r="E574" s="381"/>
      <c r="F574" s="127"/>
      <c r="G574" s="127"/>
    </row>
    <row r="575" spans="1:7" ht="15.75" customHeight="1" thickBot="1" x14ac:dyDescent="0.3">
      <c r="A575" s="423" t="s">
        <v>495</v>
      </c>
      <c r="B575" s="410" t="s">
        <v>496</v>
      </c>
      <c r="C575" s="392" t="s">
        <v>485</v>
      </c>
      <c r="D575" s="394" t="s">
        <v>497</v>
      </c>
      <c r="E575" s="381"/>
      <c r="F575" s="127"/>
      <c r="G575" s="127"/>
    </row>
    <row r="576" spans="1:7" ht="15.75" customHeight="1" thickBot="1" x14ac:dyDescent="0.3">
      <c r="A576" s="209" t="s">
        <v>398</v>
      </c>
      <c r="B576" s="241">
        <v>1706</v>
      </c>
      <c r="C576" s="242">
        <v>9447</v>
      </c>
      <c r="D576" s="187">
        <v>0.18099999999999999</v>
      </c>
      <c r="E576" s="381"/>
      <c r="F576" s="127"/>
      <c r="G576" s="127"/>
    </row>
    <row r="577" spans="1:7" ht="15.75" customHeight="1" x14ac:dyDescent="0.25">
      <c r="A577" s="210" t="s">
        <v>29</v>
      </c>
      <c r="B577" s="245">
        <v>913</v>
      </c>
      <c r="C577" s="244">
        <v>1446</v>
      </c>
      <c r="D577" s="217">
        <v>0.63100000000000001</v>
      </c>
      <c r="E577" s="381"/>
      <c r="F577" s="127"/>
      <c r="G577" s="127"/>
    </row>
    <row r="578" spans="1:7" ht="15.75" customHeight="1" thickBot="1" x14ac:dyDescent="0.3">
      <c r="A578" s="212" t="s">
        <v>32</v>
      </c>
      <c r="B578" s="246">
        <v>684</v>
      </c>
      <c r="C578" s="244">
        <v>1165</v>
      </c>
      <c r="D578" s="219">
        <v>0.58699999999999997</v>
      </c>
      <c r="E578" s="381"/>
      <c r="F578" s="127"/>
      <c r="G578" s="127"/>
    </row>
    <row r="579" spans="1:7" ht="15.75" customHeight="1" thickBot="1" x14ac:dyDescent="0.3">
      <c r="A579" s="378"/>
      <c r="B579" s="418"/>
      <c r="C579" s="381"/>
      <c r="D579" s="381"/>
      <c r="E579" s="381"/>
      <c r="F579" s="127"/>
      <c r="G579" s="127"/>
    </row>
    <row r="580" spans="1:7" ht="15.75" customHeight="1" thickBot="1" x14ac:dyDescent="0.3">
      <c r="A580" s="423" t="s">
        <v>498</v>
      </c>
      <c r="B580" s="410" t="s">
        <v>499</v>
      </c>
      <c r="C580" s="392" t="s">
        <v>485</v>
      </c>
      <c r="D580" s="394" t="s">
        <v>500</v>
      </c>
      <c r="E580" s="381"/>
      <c r="F580" s="127"/>
      <c r="G580" s="127"/>
    </row>
    <row r="581" spans="1:7" ht="15.75" customHeight="1" thickBot="1" x14ac:dyDescent="0.3">
      <c r="A581" s="209" t="s">
        <v>398</v>
      </c>
      <c r="B581" s="241">
        <v>57</v>
      </c>
      <c r="C581" s="242">
        <v>9447</v>
      </c>
      <c r="D581" s="187">
        <v>6.0000000000000001E-3</v>
      </c>
      <c r="E581" s="381"/>
      <c r="F581" s="127"/>
      <c r="G581" s="127"/>
    </row>
    <row r="582" spans="1:7" ht="15.75" customHeight="1" x14ac:dyDescent="0.25">
      <c r="A582" s="210" t="s">
        <v>29</v>
      </c>
      <c r="B582" s="243">
        <v>1</v>
      </c>
      <c r="C582" s="244">
        <v>1446</v>
      </c>
      <c r="D582" s="217">
        <v>1E-3</v>
      </c>
      <c r="E582" s="381"/>
      <c r="F582" s="127"/>
      <c r="G582" s="127"/>
    </row>
    <row r="583" spans="1:7" ht="15.75" customHeight="1" thickBot="1" x14ac:dyDescent="0.3">
      <c r="A583" s="212" t="s">
        <v>32</v>
      </c>
      <c r="B583" s="246">
        <v>48</v>
      </c>
      <c r="C583" s="244">
        <v>1165</v>
      </c>
      <c r="D583" s="219">
        <v>4.1000000000000002E-2</v>
      </c>
      <c r="E583" s="381"/>
      <c r="F583" s="127"/>
      <c r="G583" s="127"/>
    </row>
    <row r="584" spans="1:7" ht="15.75" customHeight="1" thickBot="1" x14ac:dyDescent="0.3">
      <c r="A584" s="378"/>
      <c r="B584" s="418"/>
      <c r="C584" s="381"/>
      <c r="D584" s="381"/>
      <c r="E584" s="381"/>
      <c r="F584" s="127"/>
      <c r="G584" s="127"/>
    </row>
    <row r="585" spans="1:7" ht="15.75" customHeight="1" thickBot="1" x14ac:dyDescent="0.3">
      <c r="A585" s="423" t="s">
        <v>501</v>
      </c>
      <c r="B585" s="410" t="s">
        <v>502</v>
      </c>
      <c r="C585" s="392" t="s">
        <v>485</v>
      </c>
      <c r="D585" s="394" t="s">
        <v>503</v>
      </c>
      <c r="E585" s="381"/>
      <c r="F585" s="127"/>
      <c r="G585" s="127"/>
    </row>
    <row r="586" spans="1:7" ht="15.75" customHeight="1" thickBot="1" x14ac:dyDescent="0.3">
      <c r="A586" s="209" t="s">
        <v>398</v>
      </c>
      <c r="B586" s="241">
        <v>748</v>
      </c>
      <c r="C586" s="242">
        <v>9447</v>
      </c>
      <c r="D586" s="187">
        <v>7.9000000000000001E-2</v>
      </c>
      <c r="E586" s="381"/>
      <c r="F586" s="127"/>
      <c r="G586" s="127"/>
    </row>
    <row r="587" spans="1:7" ht="15.75" customHeight="1" thickBot="1" x14ac:dyDescent="0.3">
      <c r="A587" s="212" t="s">
        <v>32</v>
      </c>
      <c r="B587" s="246">
        <v>224</v>
      </c>
      <c r="C587" s="244">
        <v>1165</v>
      </c>
      <c r="D587" s="219">
        <v>0.192</v>
      </c>
      <c r="E587" s="381"/>
      <c r="F587" s="127"/>
      <c r="G587" s="127"/>
    </row>
    <row r="588" spans="1:7" ht="15.75" customHeight="1" thickBot="1" x14ac:dyDescent="0.3">
      <c r="A588" s="378"/>
      <c r="B588" s="418"/>
      <c r="C588" s="381"/>
      <c r="D588" s="381"/>
      <c r="E588" s="381"/>
      <c r="F588" s="127"/>
      <c r="G588" s="127"/>
    </row>
    <row r="589" spans="1:7" ht="15.75" customHeight="1" thickBot="1" x14ac:dyDescent="0.3">
      <c r="A589" s="423" t="s">
        <v>504</v>
      </c>
      <c r="B589" s="410" t="s">
        <v>505</v>
      </c>
      <c r="C589" s="392" t="s">
        <v>485</v>
      </c>
      <c r="D589" s="394" t="s">
        <v>506</v>
      </c>
      <c r="E589" s="381"/>
      <c r="F589" s="127"/>
      <c r="G589" s="127"/>
    </row>
    <row r="590" spans="1:7" ht="15.75" customHeight="1" thickBot="1" x14ac:dyDescent="0.3">
      <c r="A590" s="209" t="s">
        <v>398</v>
      </c>
      <c r="B590" s="241">
        <v>764</v>
      </c>
      <c r="C590" s="242">
        <v>9447</v>
      </c>
      <c r="D590" s="187">
        <v>8.1000000000000003E-2</v>
      </c>
      <c r="E590" s="381"/>
      <c r="F590" s="127"/>
      <c r="G590" s="127"/>
    </row>
    <row r="591" spans="1:7" ht="15.75" customHeight="1" thickBot="1" x14ac:dyDescent="0.3">
      <c r="A591" s="378"/>
      <c r="B591" s="418"/>
      <c r="C591" s="381"/>
      <c r="D591" s="381"/>
      <c r="E591" s="381"/>
      <c r="F591" s="127"/>
      <c r="G591" s="127"/>
    </row>
    <row r="592" spans="1:7" ht="38.25" customHeight="1" thickBot="1" x14ac:dyDescent="0.3">
      <c r="A592" s="426" t="s">
        <v>534</v>
      </c>
      <c r="B592" s="410" t="s">
        <v>511</v>
      </c>
      <c r="C592" s="392" t="s">
        <v>512</v>
      </c>
      <c r="D592" s="394" t="s">
        <v>510</v>
      </c>
      <c r="E592" s="381"/>
      <c r="F592" s="127"/>
      <c r="G592" s="127"/>
    </row>
    <row r="593" spans="1:7" ht="15.75" customHeight="1" x14ac:dyDescent="0.25">
      <c r="A593" s="220" t="s">
        <v>484</v>
      </c>
      <c r="B593" s="245">
        <v>89</v>
      </c>
      <c r="C593" s="248">
        <v>92</v>
      </c>
      <c r="D593" s="218">
        <v>0.96699999999999997</v>
      </c>
      <c r="E593" s="381"/>
      <c r="F593" s="127"/>
      <c r="G593" s="127"/>
    </row>
    <row r="594" spans="1:7" ht="15.75" customHeight="1" x14ac:dyDescent="0.25">
      <c r="A594" s="220" t="s">
        <v>588</v>
      </c>
      <c r="B594" s="245"/>
      <c r="C594" s="249"/>
      <c r="D594" s="218"/>
      <c r="E594" s="381" t="s">
        <v>1012</v>
      </c>
      <c r="F594" s="127"/>
      <c r="G594" s="127"/>
    </row>
    <row r="595" spans="1:7" ht="15.75" customHeight="1" x14ac:dyDescent="0.25">
      <c r="A595" s="220" t="s">
        <v>480</v>
      </c>
      <c r="B595" s="245">
        <v>64</v>
      </c>
      <c r="C595" s="249">
        <v>168</v>
      </c>
      <c r="D595" s="218">
        <v>0.38100000000000001</v>
      </c>
      <c r="E595" s="381"/>
      <c r="F595" s="127"/>
      <c r="G595" s="127"/>
    </row>
    <row r="596" spans="1:7" ht="15.75" customHeight="1" x14ac:dyDescent="0.25">
      <c r="A596" s="220" t="s">
        <v>481</v>
      </c>
      <c r="B596" s="245">
        <v>72</v>
      </c>
      <c r="C596" s="249">
        <v>957</v>
      </c>
      <c r="D596" s="218">
        <v>7.4999999999999997E-2</v>
      </c>
      <c r="E596" s="381"/>
      <c r="F596" s="127"/>
      <c r="G596" s="127"/>
    </row>
    <row r="597" spans="1:7" ht="15.75" customHeight="1" x14ac:dyDescent="0.25">
      <c r="A597" s="220" t="s">
        <v>482</v>
      </c>
      <c r="B597" s="245">
        <v>333</v>
      </c>
      <c r="C597" s="249">
        <v>622</v>
      </c>
      <c r="D597" s="218">
        <v>0.53500000000000003</v>
      </c>
      <c r="E597" s="381"/>
      <c r="F597" s="127"/>
      <c r="G597" s="127"/>
    </row>
    <row r="598" spans="1:7" ht="15.75" customHeight="1" thickBot="1" x14ac:dyDescent="0.3">
      <c r="A598" s="221" t="s">
        <v>483</v>
      </c>
      <c r="B598" s="246"/>
      <c r="C598" s="247"/>
      <c r="D598" s="218"/>
      <c r="E598" s="381" t="s">
        <v>1012</v>
      </c>
      <c r="F598" s="127"/>
      <c r="G598" s="127"/>
    </row>
    <row r="599" spans="1:7" ht="15.75" customHeight="1" thickBot="1" x14ac:dyDescent="0.3">
      <c r="A599" s="378"/>
      <c r="B599" s="418"/>
      <c r="C599" s="381"/>
      <c r="D599" s="381"/>
      <c r="E599" s="381"/>
      <c r="F599" s="127"/>
      <c r="G599" s="127"/>
    </row>
    <row r="600" spans="1:7" ht="15.75" customHeight="1" thickBot="1" x14ac:dyDescent="0.3">
      <c r="A600" s="207" t="s">
        <v>470</v>
      </c>
      <c r="B600" s="427"/>
      <c r="C600" s="427"/>
      <c r="D600" s="427"/>
      <c r="E600" s="381"/>
      <c r="F600" s="127"/>
      <c r="G600" s="127"/>
    </row>
    <row r="601" spans="1:7" ht="43.5" customHeight="1" thickBot="1" x14ac:dyDescent="0.3">
      <c r="A601" s="426" t="s">
        <v>508</v>
      </c>
      <c r="B601" s="410" t="s">
        <v>511</v>
      </c>
      <c r="C601" s="392" t="s">
        <v>513</v>
      </c>
      <c r="D601" s="394" t="s">
        <v>514</v>
      </c>
      <c r="E601" s="381"/>
      <c r="F601" s="127"/>
      <c r="G601" s="127"/>
    </row>
    <row r="602" spans="1:7" ht="15.75" customHeight="1" x14ac:dyDescent="0.25">
      <c r="A602" s="220" t="s">
        <v>471</v>
      </c>
      <c r="B602" s="245">
        <v>5288</v>
      </c>
      <c r="C602" s="248">
        <v>5288</v>
      </c>
      <c r="D602" s="218">
        <v>1</v>
      </c>
      <c r="E602" s="381"/>
      <c r="F602" s="127"/>
      <c r="G602" s="127"/>
    </row>
    <row r="603" spans="1:7" ht="15.75" customHeight="1" x14ac:dyDescent="0.25">
      <c r="A603" s="220" t="s">
        <v>472</v>
      </c>
      <c r="B603" s="245">
        <v>5288</v>
      </c>
      <c r="C603" s="248">
        <v>5288</v>
      </c>
      <c r="D603" s="218">
        <v>1</v>
      </c>
      <c r="E603" s="381"/>
      <c r="F603" s="127"/>
      <c r="G603" s="127"/>
    </row>
    <row r="604" spans="1:7" ht="15.75" customHeight="1" thickBot="1" x14ac:dyDescent="0.3">
      <c r="A604" s="220" t="s">
        <v>473</v>
      </c>
      <c r="B604" s="245">
        <v>4923</v>
      </c>
      <c r="C604" s="248">
        <v>5288</v>
      </c>
      <c r="D604" s="218">
        <v>0.93100000000000005</v>
      </c>
      <c r="E604" s="381"/>
      <c r="F604" s="127"/>
      <c r="G604" s="127"/>
    </row>
    <row r="605" spans="1:7" ht="43.5" customHeight="1" thickBot="1" x14ac:dyDescent="0.3">
      <c r="A605" s="426" t="s">
        <v>509</v>
      </c>
      <c r="B605" s="410" t="s">
        <v>511</v>
      </c>
      <c r="C605" s="392" t="s">
        <v>515</v>
      </c>
      <c r="D605" s="394" t="s">
        <v>514</v>
      </c>
      <c r="E605" s="381"/>
      <c r="F605" s="127"/>
      <c r="G605" s="127"/>
    </row>
    <row r="606" spans="1:7" ht="15.75" customHeight="1" x14ac:dyDescent="0.25">
      <c r="A606" s="220" t="s">
        <v>474</v>
      </c>
      <c r="B606" s="245"/>
      <c r="C606" s="248"/>
      <c r="D606" s="218"/>
      <c r="E606" s="381" t="s">
        <v>1012</v>
      </c>
      <c r="F606" s="127"/>
      <c r="G606" s="127"/>
    </row>
    <row r="607" spans="1:7" ht="15.75" customHeight="1" x14ac:dyDescent="0.25">
      <c r="A607" s="220" t="s">
        <v>475</v>
      </c>
      <c r="B607" s="245"/>
      <c r="C607" s="248"/>
      <c r="D607" s="218"/>
      <c r="E607" s="381" t="s">
        <v>1012</v>
      </c>
      <c r="F607" s="127"/>
      <c r="G607" s="127"/>
    </row>
    <row r="608" spans="1:7" ht="15.75" customHeight="1" thickBot="1" x14ac:dyDescent="0.3">
      <c r="A608" s="220" t="s">
        <v>476</v>
      </c>
      <c r="B608" s="245"/>
      <c r="C608" s="248"/>
      <c r="D608" s="218"/>
      <c r="E608" s="381" t="s">
        <v>1012</v>
      </c>
      <c r="F608" s="127"/>
      <c r="G608" s="127"/>
    </row>
    <row r="609" spans="1:7" ht="46.5" customHeight="1" thickBot="1" x14ac:dyDescent="0.3">
      <c r="A609" s="426" t="s">
        <v>526</v>
      </c>
      <c r="B609" s="410" t="s">
        <v>511</v>
      </c>
      <c r="C609" s="392" t="s">
        <v>639</v>
      </c>
      <c r="D609" s="394" t="s">
        <v>514</v>
      </c>
      <c r="E609" s="381"/>
      <c r="F609" s="127"/>
      <c r="G609" s="127"/>
    </row>
    <row r="610" spans="1:7" ht="15.75" customHeight="1" x14ac:dyDescent="0.25">
      <c r="A610" s="220" t="s">
        <v>477</v>
      </c>
      <c r="B610" s="245">
        <v>2823</v>
      </c>
      <c r="C610" s="248">
        <v>2823</v>
      </c>
      <c r="D610" s="218">
        <v>1</v>
      </c>
      <c r="E610" s="381"/>
      <c r="F610" s="127"/>
      <c r="G610" s="127"/>
    </row>
    <row r="611" spans="1:7" ht="15.75" customHeight="1" x14ac:dyDescent="0.25">
      <c r="A611" s="220" t="s">
        <v>478</v>
      </c>
      <c r="B611" s="245">
        <v>2823</v>
      </c>
      <c r="C611" s="248">
        <v>2823</v>
      </c>
      <c r="D611" s="218">
        <v>1</v>
      </c>
      <c r="E611" s="381"/>
      <c r="F611" s="127"/>
      <c r="G611" s="127"/>
    </row>
    <row r="612" spans="1:7" ht="15.75" customHeight="1" thickBot="1" x14ac:dyDescent="0.3">
      <c r="A612" s="220" t="s">
        <v>479</v>
      </c>
      <c r="B612" s="245">
        <v>1156</v>
      </c>
      <c r="C612" s="248">
        <v>2823</v>
      </c>
      <c r="D612" s="218">
        <v>0.40899999999999997</v>
      </c>
      <c r="E612" s="381"/>
      <c r="F612" s="127"/>
      <c r="G612" s="127"/>
    </row>
    <row r="613" spans="1:7" ht="46.5" customHeight="1" thickBot="1" x14ac:dyDescent="0.3">
      <c r="A613" s="426" t="s">
        <v>636</v>
      </c>
      <c r="B613" s="410" t="s">
        <v>511</v>
      </c>
      <c r="C613" s="392" t="s">
        <v>640</v>
      </c>
      <c r="D613" s="394" t="s">
        <v>514</v>
      </c>
      <c r="E613" s="381"/>
      <c r="F613" s="127"/>
      <c r="G613" s="127"/>
    </row>
    <row r="614" spans="1:7" ht="15.75" customHeight="1" x14ac:dyDescent="0.25">
      <c r="A614" s="220" t="s">
        <v>637</v>
      </c>
      <c r="B614" s="245"/>
      <c r="C614" s="248"/>
      <c r="D614" s="218"/>
      <c r="E614" s="381" t="s">
        <v>1012</v>
      </c>
      <c r="F614" s="127"/>
      <c r="G614" s="127"/>
    </row>
    <row r="615" spans="1:7" ht="15.75" customHeight="1" x14ac:dyDescent="0.25">
      <c r="A615" s="220" t="s">
        <v>638</v>
      </c>
      <c r="B615" s="245"/>
      <c r="C615" s="248"/>
      <c r="D615" s="218"/>
      <c r="E615" s="381" t="s">
        <v>1012</v>
      </c>
      <c r="F615" s="127"/>
      <c r="G615" s="127"/>
    </row>
    <row r="616" spans="1:7" ht="15.75" customHeight="1" thickBot="1" x14ac:dyDescent="0.3">
      <c r="A616" s="378"/>
      <c r="B616" s="418"/>
      <c r="C616" s="381"/>
      <c r="D616" s="381"/>
      <c r="E616" s="381"/>
      <c r="F616" s="127"/>
      <c r="G616" s="127"/>
    </row>
    <row r="617" spans="1:7" ht="27" thickBot="1" x14ac:dyDescent="0.3">
      <c r="A617" s="561" t="s">
        <v>669</v>
      </c>
      <c r="B617" s="377"/>
      <c r="C617" s="377"/>
      <c r="D617" s="377"/>
      <c r="E617" s="377"/>
      <c r="F617" s="192"/>
      <c r="G617" s="192"/>
    </row>
    <row r="618" spans="1:7" ht="15.75" thickBot="1" x14ac:dyDescent="0.3">
      <c r="A618" s="378" t="s">
        <v>549</v>
      </c>
      <c r="B618" s="379"/>
      <c r="C618" s="379"/>
      <c r="D618" s="379"/>
      <c r="E618" s="379"/>
      <c r="F618" s="188"/>
      <c r="G618" s="188"/>
    </row>
    <row r="619" spans="1:7" x14ac:dyDescent="0.25">
      <c r="A619" s="436" t="s">
        <v>394</v>
      </c>
      <c r="B619" s="437"/>
      <c r="C619" s="380"/>
      <c r="D619" s="381"/>
      <c r="E619" s="381"/>
      <c r="F619" s="127"/>
      <c r="G619" s="127"/>
    </row>
    <row r="620" spans="1:7" x14ac:dyDescent="0.25">
      <c r="A620" s="382">
        <v>2013</v>
      </c>
      <c r="B620" s="383">
        <f>B11+B214+B417</f>
        <v>341196</v>
      </c>
      <c r="C620" s="380"/>
      <c r="D620" s="381"/>
      <c r="E620" s="381"/>
      <c r="F620" s="127"/>
      <c r="G620" s="127"/>
    </row>
    <row r="621" spans="1:7" x14ac:dyDescent="0.25">
      <c r="A621" s="382">
        <v>2014</v>
      </c>
      <c r="B621" s="383">
        <f t="shared" ref="B621:B625" si="0">B12+B215+B418</f>
        <v>342703</v>
      </c>
      <c r="C621" s="380"/>
      <c r="D621" s="381"/>
      <c r="E621" s="381"/>
      <c r="F621" s="127"/>
      <c r="G621" s="127"/>
    </row>
    <row r="622" spans="1:7" x14ac:dyDescent="0.25">
      <c r="A622" s="382">
        <v>2015</v>
      </c>
      <c r="B622" s="383">
        <f t="shared" si="0"/>
        <v>345024</v>
      </c>
      <c r="C622" s="380"/>
      <c r="D622" s="381"/>
      <c r="E622" s="381"/>
      <c r="F622" s="127"/>
      <c r="G622" s="127"/>
    </row>
    <row r="623" spans="1:7" x14ac:dyDescent="0.25">
      <c r="A623" s="382" t="s">
        <v>670</v>
      </c>
      <c r="B623" s="383">
        <f t="shared" si="0"/>
        <v>340502</v>
      </c>
      <c r="C623" s="380"/>
      <c r="D623" s="381"/>
      <c r="E623" s="381"/>
      <c r="F623" s="127"/>
      <c r="G623" s="127"/>
    </row>
    <row r="624" spans="1:7" x14ac:dyDescent="0.25">
      <c r="A624" s="382" t="s">
        <v>671</v>
      </c>
      <c r="B624" s="401">
        <f>B15+B218+B421</f>
        <v>679</v>
      </c>
      <c r="C624" s="380"/>
      <c r="D624" s="381"/>
      <c r="E624" s="381"/>
      <c r="F624" s="127"/>
      <c r="G624" s="127"/>
    </row>
    <row r="625" spans="1:7" x14ac:dyDescent="0.25">
      <c r="A625" s="382" t="s">
        <v>672</v>
      </c>
      <c r="B625" s="383">
        <f t="shared" si="0"/>
        <v>343573</v>
      </c>
      <c r="C625" s="380"/>
      <c r="D625" s="381"/>
      <c r="E625" s="381"/>
      <c r="F625" s="127"/>
      <c r="G625" s="127"/>
    </row>
    <row r="626" spans="1:7" x14ac:dyDescent="0.25">
      <c r="A626" s="382" t="s">
        <v>422</v>
      </c>
      <c r="B626" s="438">
        <f>(B622-B623)/B622</f>
        <v>1.3106334631793731E-2</v>
      </c>
      <c r="C626" s="380"/>
      <c r="D626" s="381"/>
      <c r="E626" s="381"/>
      <c r="F626" s="127"/>
      <c r="G626" s="127"/>
    </row>
    <row r="627" spans="1:7" ht="15.75" thickBot="1" x14ac:dyDescent="0.3">
      <c r="A627" s="387" t="s">
        <v>550</v>
      </c>
      <c r="B627" s="388">
        <f>B624/(B625+B624)</f>
        <v>1.9723923172559636E-3</v>
      </c>
      <c r="C627" s="381"/>
      <c r="D627" s="381"/>
      <c r="E627" s="381"/>
      <c r="F627" s="127"/>
      <c r="G627" s="127"/>
    </row>
    <row r="628" spans="1:7" ht="15.75" thickBot="1" x14ac:dyDescent="0.3">
      <c r="A628" s="389" t="s">
        <v>586</v>
      </c>
      <c r="B628" s="390"/>
      <c r="C628" s="381"/>
      <c r="D628" s="381"/>
      <c r="E628" s="381"/>
      <c r="F628" s="127"/>
      <c r="G628" s="127"/>
    </row>
    <row r="629" spans="1:7" ht="15.75" thickBot="1" x14ac:dyDescent="0.3">
      <c r="A629" s="391" t="s">
        <v>394</v>
      </c>
      <c r="B629" s="392" t="s">
        <v>460</v>
      </c>
      <c r="C629" s="392" t="s">
        <v>461</v>
      </c>
      <c r="D629" s="393" t="s">
        <v>447</v>
      </c>
      <c r="E629" s="394" t="s">
        <v>443</v>
      </c>
      <c r="F629" s="127"/>
      <c r="G629" s="127"/>
    </row>
    <row r="630" spans="1:7" x14ac:dyDescent="0.25">
      <c r="A630" s="395" t="s">
        <v>7</v>
      </c>
      <c r="B630" s="383">
        <f t="shared" ref="B630:C643" si="1">B21+B224+B427</f>
        <v>1</v>
      </c>
      <c r="C630" s="383">
        <f t="shared" si="1"/>
        <v>343572</v>
      </c>
      <c r="D630" s="398">
        <f>B630/(B630+C630)</f>
        <v>2.9105895981348941E-6</v>
      </c>
      <c r="E630" s="399">
        <f>C630/(B630+C630)</f>
        <v>0.99999708941040188</v>
      </c>
      <c r="F630" s="127"/>
      <c r="G630" s="127"/>
    </row>
    <row r="631" spans="1:7" x14ac:dyDescent="0.25">
      <c r="A631" s="400" t="s">
        <v>8</v>
      </c>
      <c r="B631" s="383">
        <f t="shared" si="1"/>
        <v>1247</v>
      </c>
      <c r="C631" s="383">
        <f t="shared" si="1"/>
        <v>342326</v>
      </c>
      <c r="D631" s="398">
        <f t="shared" ref="D631:D643" si="2">B631/(B631+C631)</f>
        <v>3.6295052288742129E-3</v>
      </c>
      <c r="E631" s="399">
        <f t="shared" ref="E631:E643" si="3">C631/(B631+C631)</f>
        <v>0.99637049477112583</v>
      </c>
      <c r="F631" s="127"/>
      <c r="G631" s="127"/>
    </row>
    <row r="632" spans="1:7" x14ac:dyDescent="0.25">
      <c r="A632" s="400" t="s">
        <v>9</v>
      </c>
      <c r="B632" s="383">
        <f t="shared" si="1"/>
        <v>0</v>
      </c>
      <c r="C632" s="383">
        <f t="shared" si="1"/>
        <v>343573</v>
      </c>
      <c r="D632" s="398">
        <f t="shared" si="2"/>
        <v>0</v>
      </c>
      <c r="E632" s="399">
        <f t="shared" si="3"/>
        <v>1</v>
      </c>
      <c r="F632" s="127"/>
      <c r="G632" s="127"/>
    </row>
    <row r="633" spans="1:7" x14ac:dyDescent="0.25">
      <c r="A633" s="400" t="s">
        <v>10</v>
      </c>
      <c r="B633" s="383">
        <f t="shared" si="1"/>
        <v>39214</v>
      </c>
      <c r="C633" s="383" t="e">
        <f t="shared" si="1"/>
        <v>#VALUE!</v>
      </c>
      <c r="D633" s="398" t="e">
        <f t="shared" si="2"/>
        <v>#VALUE!</v>
      </c>
      <c r="E633" s="399" t="e">
        <f t="shared" si="3"/>
        <v>#VALUE!</v>
      </c>
      <c r="F633" s="127"/>
      <c r="G633" s="127"/>
    </row>
    <row r="634" spans="1:7" x14ac:dyDescent="0.25">
      <c r="A634" s="400" t="s">
        <v>11</v>
      </c>
      <c r="B634" s="383">
        <f t="shared" si="1"/>
        <v>0</v>
      </c>
      <c r="C634" s="383">
        <f t="shared" si="1"/>
        <v>107733</v>
      </c>
      <c r="D634" s="398">
        <f t="shared" si="2"/>
        <v>0</v>
      </c>
      <c r="E634" s="399">
        <f t="shared" si="3"/>
        <v>1</v>
      </c>
      <c r="F634" s="127"/>
      <c r="G634" s="127"/>
    </row>
    <row r="635" spans="1:7" x14ac:dyDescent="0.25">
      <c r="A635" s="400" t="s">
        <v>12</v>
      </c>
      <c r="B635" s="383">
        <f t="shared" si="1"/>
        <v>11</v>
      </c>
      <c r="C635" s="383">
        <f t="shared" si="1"/>
        <v>343562</v>
      </c>
      <c r="D635" s="398">
        <f t="shared" si="2"/>
        <v>3.2016485579483835E-5</v>
      </c>
      <c r="E635" s="399">
        <f t="shared" si="3"/>
        <v>0.99996798351442051</v>
      </c>
      <c r="F635" s="127"/>
      <c r="G635" s="127"/>
    </row>
    <row r="636" spans="1:7" x14ac:dyDescent="0.25">
      <c r="A636" s="400" t="s">
        <v>13</v>
      </c>
      <c r="B636" s="383">
        <f t="shared" si="1"/>
        <v>0</v>
      </c>
      <c r="C636" s="383">
        <f t="shared" si="1"/>
        <v>343573</v>
      </c>
      <c r="D636" s="398">
        <f t="shared" si="2"/>
        <v>0</v>
      </c>
      <c r="E636" s="399">
        <f t="shared" si="3"/>
        <v>1</v>
      </c>
      <c r="F636" s="127"/>
      <c r="G636" s="127"/>
    </row>
    <row r="637" spans="1:7" x14ac:dyDescent="0.25">
      <c r="A637" s="400" t="s">
        <v>430</v>
      </c>
      <c r="B637" s="383">
        <f t="shared" si="1"/>
        <v>261</v>
      </c>
      <c r="C637" s="383">
        <f t="shared" si="1"/>
        <v>343312</v>
      </c>
      <c r="D637" s="398">
        <f t="shared" si="2"/>
        <v>7.5966388511320738E-4</v>
      </c>
      <c r="E637" s="399">
        <f t="shared" si="3"/>
        <v>0.99924033611488683</v>
      </c>
      <c r="F637" s="127"/>
      <c r="G637" s="127"/>
    </row>
    <row r="638" spans="1:7" x14ac:dyDescent="0.25">
      <c r="A638" s="400" t="s">
        <v>15</v>
      </c>
      <c r="B638" s="383">
        <f t="shared" si="1"/>
        <v>182</v>
      </c>
      <c r="C638" s="383">
        <f t="shared" si="1"/>
        <v>343391</v>
      </c>
      <c r="D638" s="398">
        <f t="shared" si="2"/>
        <v>5.2972730686055077E-4</v>
      </c>
      <c r="E638" s="399">
        <f t="shared" si="3"/>
        <v>0.99947027269313948</v>
      </c>
      <c r="F638" s="127"/>
      <c r="G638" s="127"/>
    </row>
    <row r="639" spans="1:7" x14ac:dyDescent="0.25">
      <c r="A639" s="400" t="s">
        <v>16</v>
      </c>
      <c r="B639" s="383">
        <f t="shared" si="1"/>
        <v>8521</v>
      </c>
      <c r="C639" s="383">
        <f t="shared" si="1"/>
        <v>335052</v>
      </c>
      <c r="D639" s="398">
        <f t="shared" si="2"/>
        <v>2.4801133965707434E-2</v>
      </c>
      <c r="E639" s="399">
        <f t="shared" si="3"/>
        <v>0.97519886603429262</v>
      </c>
      <c r="F639" s="127"/>
      <c r="G639" s="127"/>
    </row>
    <row r="640" spans="1:7" x14ac:dyDescent="0.25">
      <c r="A640" s="400" t="s">
        <v>17</v>
      </c>
      <c r="B640" s="383">
        <f t="shared" si="1"/>
        <v>36514</v>
      </c>
      <c r="C640" s="383">
        <f t="shared" si="1"/>
        <v>307059</v>
      </c>
      <c r="D640" s="398">
        <f t="shared" si="2"/>
        <v>0.10627726858629753</v>
      </c>
      <c r="E640" s="399">
        <f t="shared" si="3"/>
        <v>0.89372273141370251</v>
      </c>
      <c r="F640" s="127"/>
      <c r="G640" s="127"/>
    </row>
    <row r="641" spans="1:7" x14ac:dyDescent="0.25">
      <c r="A641" s="400" t="s">
        <v>18</v>
      </c>
      <c r="B641" s="383">
        <f t="shared" si="1"/>
        <v>220</v>
      </c>
      <c r="C641" s="383">
        <f t="shared" si="1"/>
        <v>343353</v>
      </c>
      <c r="D641" s="398">
        <f t="shared" si="2"/>
        <v>6.4032971158967675E-4</v>
      </c>
      <c r="E641" s="399">
        <f t="shared" si="3"/>
        <v>0.99935967028841033</v>
      </c>
      <c r="F641" s="127"/>
      <c r="G641" s="127"/>
    </row>
    <row r="642" spans="1:7" x14ac:dyDescent="0.25">
      <c r="A642" s="400" t="s">
        <v>19</v>
      </c>
      <c r="B642" s="383">
        <f t="shared" si="1"/>
        <v>1582</v>
      </c>
      <c r="C642" s="383">
        <f t="shared" si="1"/>
        <v>341991</v>
      </c>
      <c r="D642" s="398">
        <f t="shared" si="2"/>
        <v>4.604552744249403E-3</v>
      </c>
      <c r="E642" s="399">
        <f t="shared" si="3"/>
        <v>0.99539544725575058</v>
      </c>
      <c r="F642" s="127"/>
      <c r="G642" s="127"/>
    </row>
    <row r="643" spans="1:7" ht="15.75" thickBot="1" x14ac:dyDescent="0.3">
      <c r="A643" s="404" t="s">
        <v>527</v>
      </c>
      <c r="B643" s="383">
        <f t="shared" si="1"/>
        <v>9544</v>
      </c>
      <c r="C643" s="383">
        <f t="shared" si="1"/>
        <v>334029</v>
      </c>
      <c r="D643" s="398">
        <f t="shared" si="2"/>
        <v>2.7778667124599431E-2</v>
      </c>
      <c r="E643" s="399">
        <f t="shared" si="3"/>
        <v>0.97222133287540058</v>
      </c>
      <c r="F643" s="127"/>
      <c r="G643" s="127"/>
    </row>
    <row r="644" spans="1:7" ht="15.75" thickBot="1" x14ac:dyDescent="0.3">
      <c r="A644" s="378" t="s">
        <v>396</v>
      </c>
      <c r="B644" s="381"/>
      <c r="C644" s="381"/>
      <c r="D644" s="381"/>
      <c r="E644" s="381"/>
      <c r="F644" s="127"/>
      <c r="G644" s="127"/>
    </row>
    <row r="645" spans="1:7" ht="15.75" thickBot="1" x14ac:dyDescent="0.3">
      <c r="A645" s="409" t="s">
        <v>424</v>
      </c>
      <c r="B645" s="392" t="s">
        <v>460</v>
      </c>
      <c r="C645" s="392" t="s">
        <v>462</v>
      </c>
      <c r="D645" s="410" t="s">
        <v>447</v>
      </c>
      <c r="E645" s="392" t="s">
        <v>442</v>
      </c>
      <c r="F645" s="127"/>
      <c r="G645" s="127"/>
    </row>
    <row r="646" spans="1:7" x14ac:dyDescent="0.25">
      <c r="A646" s="400" t="s">
        <v>673</v>
      </c>
      <c r="B646" s="383">
        <f t="shared" ref="B646:C649" si="4">B37+B240+B443</f>
        <v>10270</v>
      </c>
      <c r="C646" s="383">
        <f t="shared" si="4"/>
        <v>7342</v>
      </c>
      <c r="D646" s="398">
        <f t="shared" ref="D646:D649" si="5">B646/(B646+C646)</f>
        <v>0.58312514194867138</v>
      </c>
      <c r="E646" s="399">
        <f t="shared" ref="E646:E649" si="6">C646/(B646+C646)</f>
        <v>0.41687485805132862</v>
      </c>
      <c r="F646" s="127"/>
      <c r="G646" s="127"/>
    </row>
    <row r="647" spans="1:7" x14ac:dyDescent="0.25">
      <c r="A647" s="400" t="s">
        <v>674</v>
      </c>
      <c r="B647" s="383">
        <f t="shared" si="4"/>
        <v>9439</v>
      </c>
      <c r="C647" s="383">
        <f t="shared" si="4"/>
        <v>7763</v>
      </c>
      <c r="D647" s="398">
        <f t="shared" si="5"/>
        <v>0.54871526566678297</v>
      </c>
      <c r="E647" s="399">
        <f t="shared" si="6"/>
        <v>0.45128473433321709</v>
      </c>
      <c r="F647" s="127"/>
      <c r="G647" s="127"/>
    </row>
    <row r="648" spans="1:7" ht="29.25" x14ac:dyDescent="0.25">
      <c r="A648" s="400" t="s">
        <v>675</v>
      </c>
      <c r="B648" s="383">
        <f t="shared" si="4"/>
        <v>3597</v>
      </c>
      <c r="C648" s="383">
        <f t="shared" si="4"/>
        <v>13482</v>
      </c>
      <c r="D648" s="398">
        <f t="shared" si="5"/>
        <v>0.21060952046372738</v>
      </c>
      <c r="E648" s="399">
        <f t="shared" si="6"/>
        <v>0.78939047953627262</v>
      </c>
      <c r="F648" s="127" t="s">
        <v>1008</v>
      </c>
      <c r="G648" s="127"/>
    </row>
    <row r="649" spans="1:7" ht="30" thickBot="1" x14ac:dyDescent="0.3">
      <c r="A649" s="404" t="s">
        <v>676</v>
      </c>
      <c r="B649" s="383">
        <f t="shared" si="4"/>
        <v>2127</v>
      </c>
      <c r="C649" s="383">
        <f t="shared" si="4"/>
        <v>14546</v>
      </c>
      <c r="D649" s="398">
        <f t="shared" si="5"/>
        <v>0.12757152282132789</v>
      </c>
      <c r="E649" s="399">
        <f t="shared" si="6"/>
        <v>0.87242847717867211</v>
      </c>
      <c r="F649" s="127" t="s">
        <v>1008</v>
      </c>
      <c r="G649" s="127"/>
    </row>
    <row r="650" spans="1:7" ht="15.75" thickBot="1" x14ac:dyDescent="0.3">
      <c r="A650" s="409" t="s">
        <v>423</v>
      </c>
      <c r="B650" s="416" t="s">
        <v>460</v>
      </c>
      <c r="C650" s="416" t="s">
        <v>462</v>
      </c>
      <c r="D650" s="410" t="s">
        <v>447</v>
      </c>
      <c r="E650" s="392" t="s">
        <v>442</v>
      </c>
      <c r="F650" s="127"/>
      <c r="G650" s="127"/>
    </row>
    <row r="651" spans="1:7" x14ac:dyDescent="0.25">
      <c r="A651" s="400" t="s">
        <v>677</v>
      </c>
      <c r="B651" s="383">
        <f t="shared" ref="B651:C654" si="7">B42+B245+B448</f>
        <v>1868</v>
      </c>
      <c r="C651" s="383">
        <f t="shared" si="7"/>
        <v>322</v>
      </c>
      <c r="D651" s="398">
        <f t="shared" ref="D651:D654" si="8">B651/(B651+C651)</f>
        <v>0.85296803652968034</v>
      </c>
      <c r="E651" s="399">
        <f t="shared" ref="E651:E654" si="9">C651/(B651+C651)</f>
        <v>0.14703196347031963</v>
      </c>
      <c r="F651" s="127" t="s">
        <v>1008</v>
      </c>
      <c r="G651" s="127"/>
    </row>
    <row r="652" spans="1:7" x14ac:dyDescent="0.25">
      <c r="A652" s="400" t="s">
        <v>678</v>
      </c>
      <c r="B652" s="383">
        <f t="shared" si="7"/>
        <v>1470</v>
      </c>
      <c r="C652" s="383">
        <f t="shared" si="7"/>
        <v>691</v>
      </c>
      <c r="D652" s="398">
        <f t="shared" si="8"/>
        <v>0.68024062933826934</v>
      </c>
      <c r="E652" s="399">
        <f t="shared" si="9"/>
        <v>0.31975937066173066</v>
      </c>
      <c r="F652" s="127" t="s">
        <v>1008</v>
      </c>
      <c r="G652" s="127"/>
    </row>
    <row r="653" spans="1:7" ht="29.25" x14ac:dyDescent="0.25">
      <c r="A653" s="400" t="s">
        <v>679</v>
      </c>
      <c r="B653" s="383">
        <f t="shared" si="7"/>
        <v>1730</v>
      </c>
      <c r="C653" s="383">
        <f t="shared" si="7"/>
        <v>460</v>
      </c>
      <c r="D653" s="398">
        <f t="shared" si="8"/>
        <v>0.78995433789954339</v>
      </c>
      <c r="E653" s="399">
        <f t="shared" si="9"/>
        <v>0.21004566210045661</v>
      </c>
      <c r="F653" s="127" t="s">
        <v>1008</v>
      </c>
      <c r="G653" s="127"/>
    </row>
    <row r="654" spans="1:7" ht="30" thickBot="1" x14ac:dyDescent="0.3">
      <c r="A654" s="404" t="s">
        <v>680</v>
      </c>
      <c r="B654" s="383">
        <f t="shared" si="7"/>
        <v>969</v>
      </c>
      <c r="C654" s="383">
        <f t="shared" si="7"/>
        <v>1192</v>
      </c>
      <c r="D654" s="398">
        <f t="shared" si="8"/>
        <v>0.44840351689032854</v>
      </c>
      <c r="E654" s="399">
        <f t="shared" si="9"/>
        <v>0.55159648310967146</v>
      </c>
      <c r="F654" s="127" t="s">
        <v>1008</v>
      </c>
      <c r="G654" s="127"/>
    </row>
    <row r="655" spans="1:7" ht="15.75" thickBot="1" x14ac:dyDescent="0.3">
      <c r="A655" s="409" t="s">
        <v>425</v>
      </c>
      <c r="B655" s="416" t="s">
        <v>460</v>
      </c>
      <c r="C655" s="416" t="s">
        <v>462</v>
      </c>
      <c r="D655" s="410" t="s">
        <v>447</v>
      </c>
      <c r="E655" s="392" t="s">
        <v>442</v>
      </c>
      <c r="F655" s="127"/>
      <c r="G655" s="127"/>
    </row>
    <row r="656" spans="1:7" x14ac:dyDescent="0.25">
      <c r="A656" s="400" t="s">
        <v>681</v>
      </c>
      <c r="B656" s="383">
        <f t="shared" ref="B656:C659" si="10">B47+B250+B453</f>
        <v>8651</v>
      </c>
      <c r="C656" s="383">
        <f t="shared" si="10"/>
        <v>255</v>
      </c>
      <c r="D656" s="398">
        <f t="shared" ref="D656:D659" si="11">B656/(B656+C656)</f>
        <v>0.97136761733662702</v>
      </c>
      <c r="E656" s="399">
        <f t="shared" ref="E656:E659" si="12">C656/(B656+C656)</f>
        <v>2.8632382663373007E-2</v>
      </c>
      <c r="F656" s="127" t="s">
        <v>1008</v>
      </c>
      <c r="G656" s="127"/>
    </row>
    <row r="657" spans="1:7" x14ac:dyDescent="0.25">
      <c r="A657" s="400" t="s">
        <v>682</v>
      </c>
      <c r="B657" s="383">
        <f t="shared" si="10"/>
        <v>6852</v>
      </c>
      <c r="C657" s="383">
        <f t="shared" si="10"/>
        <v>2267</v>
      </c>
      <c r="D657" s="398">
        <f t="shared" si="11"/>
        <v>0.75139817962495892</v>
      </c>
      <c r="E657" s="399">
        <f t="shared" si="12"/>
        <v>0.24860182037504111</v>
      </c>
      <c r="F657" s="127" t="s">
        <v>1008</v>
      </c>
      <c r="G657" s="127"/>
    </row>
    <row r="658" spans="1:7" ht="29.25" x14ac:dyDescent="0.25">
      <c r="A658" s="400" t="s">
        <v>683</v>
      </c>
      <c r="B658" s="383">
        <f t="shared" si="10"/>
        <v>8021</v>
      </c>
      <c r="C658" s="383">
        <f t="shared" si="10"/>
        <v>885</v>
      </c>
      <c r="D658" s="398">
        <f t="shared" si="11"/>
        <v>0.90062878958005843</v>
      </c>
      <c r="E658" s="399">
        <f t="shared" si="12"/>
        <v>9.9371210419941611E-2</v>
      </c>
      <c r="F658" s="127" t="s">
        <v>1008</v>
      </c>
      <c r="G658" s="127"/>
    </row>
    <row r="659" spans="1:7" ht="30" thickBot="1" x14ac:dyDescent="0.3">
      <c r="A659" s="404" t="s">
        <v>684</v>
      </c>
      <c r="B659" s="383">
        <f t="shared" si="10"/>
        <v>144</v>
      </c>
      <c r="C659" s="383">
        <f t="shared" si="10"/>
        <v>8975</v>
      </c>
      <c r="D659" s="398">
        <f t="shared" si="11"/>
        <v>1.5791205176006139E-2</v>
      </c>
      <c r="E659" s="399">
        <f t="shared" si="12"/>
        <v>0.98420879482399382</v>
      </c>
      <c r="F659" s="127" t="s">
        <v>1008</v>
      </c>
      <c r="G659" s="127"/>
    </row>
    <row r="660" spans="1:7" x14ac:dyDescent="0.25">
      <c r="A660" s="378"/>
      <c r="B660" s="418"/>
      <c r="C660" s="381"/>
      <c r="D660" s="381"/>
      <c r="E660" s="381"/>
      <c r="F660" s="127"/>
      <c r="G660" s="127"/>
    </row>
    <row r="661" spans="1:7" ht="15.75" thickBot="1" x14ac:dyDescent="0.3">
      <c r="A661" s="389" t="s">
        <v>395</v>
      </c>
      <c r="B661" s="390"/>
      <c r="C661" s="381"/>
      <c r="D661" s="381"/>
      <c r="E661" s="381"/>
      <c r="F661" s="127"/>
      <c r="G661" s="127"/>
    </row>
    <row r="662" spans="1:7" ht="15.75" thickBot="1" x14ac:dyDescent="0.3">
      <c r="A662" s="419" t="s">
        <v>394</v>
      </c>
      <c r="B662" s="392" t="s">
        <v>460</v>
      </c>
      <c r="C662" s="392" t="s">
        <v>462</v>
      </c>
      <c r="D662" s="392" t="s">
        <v>537</v>
      </c>
      <c r="E662" s="392" t="s">
        <v>447</v>
      </c>
      <c r="F662" s="291" t="s">
        <v>442</v>
      </c>
      <c r="G662" s="291" t="s">
        <v>536</v>
      </c>
    </row>
    <row r="663" spans="1:7" x14ac:dyDescent="0.25">
      <c r="A663" s="395" t="s">
        <v>263</v>
      </c>
      <c r="B663" s="383">
        <f t="shared" ref="B663:D663" si="13">B54+B257+B460</f>
        <v>26956</v>
      </c>
      <c r="C663" s="383">
        <f t="shared" si="13"/>
        <v>291020</v>
      </c>
      <c r="D663" s="383">
        <f t="shared" si="13"/>
        <v>16150</v>
      </c>
      <c r="E663" s="412">
        <f>B663/(B663+C663+D663)</f>
        <v>8.0676152110281757E-2</v>
      </c>
      <c r="F663" s="412">
        <f>C663/(B663+C663+D663)</f>
        <v>0.87098878866056517</v>
      </c>
      <c r="G663" s="412">
        <f>D663/(C663+D663+B663)</f>
        <v>4.8335059229153071E-2</v>
      </c>
    </row>
    <row r="664" spans="1:7" x14ac:dyDescent="0.25">
      <c r="A664" s="400" t="s">
        <v>528</v>
      </c>
      <c r="B664" s="383">
        <f t="shared" ref="B664:D664" si="14">B55+B258+B461</f>
        <v>5088</v>
      </c>
      <c r="C664" s="383">
        <f t="shared" si="14"/>
        <v>136171</v>
      </c>
      <c r="D664" s="383">
        <f t="shared" si="14"/>
        <v>1994</v>
      </c>
      <c r="E664" s="412">
        <f>B664/(B664+C664+D664)</f>
        <v>3.5517580783648507E-2</v>
      </c>
      <c r="F664" s="412">
        <f>C664/(B664+C664+D664)</f>
        <v>0.95056298995483512</v>
      </c>
      <c r="G664" s="412">
        <f>D664/(C664+D664+B664)</f>
        <v>1.3919429261516339E-2</v>
      </c>
    </row>
    <row r="665" spans="1:7" ht="15.75" thickBot="1" x14ac:dyDescent="0.3">
      <c r="A665" s="389"/>
      <c r="B665" s="420"/>
      <c r="C665" s="421"/>
      <c r="D665" s="421"/>
      <c r="E665" s="422"/>
      <c r="F665" s="225"/>
      <c r="G665" s="225"/>
    </row>
    <row r="666" spans="1:7" ht="15.75" thickBot="1" x14ac:dyDescent="0.3">
      <c r="A666" s="419" t="s">
        <v>488</v>
      </c>
      <c r="B666" s="439" t="s">
        <v>489</v>
      </c>
      <c r="C666" s="439" t="s">
        <v>485</v>
      </c>
      <c r="D666" s="439" t="s">
        <v>490</v>
      </c>
      <c r="E666" s="381"/>
      <c r="F666" s="127"/>
      <c r="G666" s="127"/>
    </row>
    <row r="667" spans="1:7" ht="15.75" thickBot="1" x14ac:dyDescent="0.3">
      <c r="A667" s="214" t="s">
        <v>398</v>
      </c>
      <c r="B667" s="383">
        <f t="shared" ref="B667:C667" si="15">B58+B261+B464</f>
        <v>168031</v>
      </c>
      <c r="C667" s="383">
        <f t="shared" si="15"/>
        <v>343573</v>
      </c>
      <c r="D667" s="352">
        <f>B667/C667</f>
        <v>0.48906928076420442</v>
      </c>
      <c r="E667" s="381"/>
      <c r="F667" s="127"/>
      <c r="G667" s="127"/>
    </row>
    <row r="668" spans="1:7" x14ac:dyDescent="0.25">
      <c r="A668" s="216" t="s">
        <v>400</v>
      </c>
      <c r="B668" s="383">
        <f t="shared" ref="B668:C668" si="16">B59+B262+B465</f>
        <v>1896</v>
      </c>
      <c r="C668" s="383">
        <f t="shared" si="16"/>
        <v>3636</v>
      </c>
      <c r="D668" s="352">
        <f t="shared" ref="D668:D692" si="17">B668/C668</f>
        <v>0.52145214521452143</v>
      </c>
      <c r="E668" s="381"/>
      <c r="F668" s="127"/>
      <c r="G668" s="127"/>
    </row>
    <row r="669" spans="1:7" x14ac:dyDescent="0.25">
      <c r="A669" s="205" t="s">
        <v>401</v>
      </c>
      <c r="B669" s="383">
        <f t="shared" ref="B669:C669" si="18">B60+B263+B466</f>
        <v>54568</v>
      </c>
      <c r="C669" s="383">
        <f t="shared" si="18"/>
        <v>81515</v>
      </c>
      <c r="D669" s="352">
        <f t="shared" si="17"/>
        <v>0.66942280561859779</v>
      </c>
      <c r="E669" s="381"/>
      <c r="F669" s="127"/>
      <c r="G669" s="127"/>
    </row>
    <row r="670" spans="1:7" x14ac:dyDescent="0.25">
      <c r="A670" s="205" t="s">
        <v>402</v>
      </c>
      <c r="B670" s="383">
        <f t="shared" ref="B670:C670" si="19">B61+B264+B467</f>
        <v>88663</v>
      </c>
      <c r="C670" s="383">
        <f t="shared" si="19"/>
        <v>183328</v>
      </c>
      <c r="D670" s="352">
        <f t="shared" si="17"/>
        <v>0.48363043288532032</v>
      </c>
      <c r="E670" s="381"/>
      <c r="F670" s="127"/>
      <c r="G670" s="127"/>
    </row>
    <row r="671" spans="1:7" x14ac:dyDescent="0.25">
      <c r="A671" s="205" t="s">
        <v>403</v>
      </c>
      <c r="B671" s="383">
        <f t="shared" ref="B671:C671" si="20">B62+B265+B468</f>
        <v>22904</v>
      </c>
      <c r="C671" s="383">
        <f t="shared" si="20"/>
        <v>75094</v>
      </c>
      <c r="D671" s="352">
        <f t="shared" si="17"/>
        <v>0.30500439449223637</v>
      </c>
      <c r="E671" s="381"/>
      <c r="F671" s="127"/>
      <c r="G671" s="127"/>
    </row>
    <row r="672" spans="1:7" x14ac:dyDescent="0.25">
      <c r="A672" s="206" t="s">
        <v>6</v>
      </c>
      <c r="B672" s="383">
        <f t="shared" ref="B672:C672" si="21">B63+B266+B469</f>
        <v>1881</v>
      </c>
      <c r="C672" s="383">
        <f t="shared" si="21"/>
        <v>30133</v>
      </c>
      <c r="D672" s="352">
        <f t="shared" si="17"/>
        <v>6.2423256894434676E-2</v>
      </c>
      <c r="E672" s="381"/>
      <c r="F672" s="127"/>
      <c r="G672" s="127"/>
    </row>
    <row r="673" spans="1:7" x14ac:dyDescent="0.25">
      <c r="A673" s="205" t="s">
        <v>404</v>
      </c>
      <c r="B673" s="383">
        <f t="shared" ref="B673:C673" si="22">B64+B267+B470</f>
        <v>6140</v>
      </c>
      <c r="C673" s="383">
        <f t="shared" si="22"/>
        <v>11389</v>
      </c>
      <c r="D673" s="352">
        <f t="shared" si="17"/>
        <v>0.53911669154447273</v>
      </c>
      <c r="E673" s="381"/>
      <c r="F673" s="127"/>
      <c r="G673" s="127"/>
    </row>
    <row r="674" spans="1:7" x14ac:dyDescent="0.25">
      <c r="A674" s="205" t="s">
        <v>587</v>
      </c>
      <c r="B674" s="383">
        <f t="shared" ref="B674:C674" si="23">B65+B268+B471</f>
        <v>29116</v>
      </c>
      <c r="C674" s="383">
        <f t="shared" si="23"/>
        <v>42786</v>
      </c>
      <c r="D674" s="352">
        <f t="shared" si="17"/>
        <v>0.68050296826064605</v>
      </c>
      <c r="E674" s="381"/>
      <c r="F674" s="127"/>
      <c r="G674" s="127"/>
    </row>
    <row r="675" spans="1:7" x14ac:dyDescent="0.25">
      <c r="A675" s="205" t="s">
        <v>406</v>
      </c>
      <c r="B675" s="383">
        <f t="shared" ref="B675:C675" si="24">B66+B269+B472</f>
        <v>5350</v>
      </c>
      <c r="C675" s="383">
        <f t="shared" si="24"/>
        <v>14790</v>
      </c>
      <c r="D675" s="352">
        <f t="shared" si="17"/>
        <v>0.36173089925625423</v>
      </c>
      <c r="E675" s="381"/>
      <c r="F675" s="127"/>
      <c r="G675" s="127"/>
    </row>
    <row r="676" spans="1:7" x14ac:dyDescent="0.25">
      <c r="A676" s="205" t="s">
        <v>407</v>
      </c>
      <c r="B676" s="383">
        <f t="shared" ref="B676:C676" si="25">B67+B270+B473</f>
        <v>5342</v>
      </c>
      <c r="C676" s="383">
        <f t="shared" si="25"/>
        <v>17258</v>
      </c>
      <c r="D676" s="352">
        <f t="shared" si="17"/>
        <v>0.30953760574805889</v>
      </c>
      <c r="E676" s="381"/>
      <c r="F676" s="127"/>
      <c r="G676" s="127"/>
    </row>
    <row r="677" spans="1:7" x14ac:dyDescent="0.25">
      <c r="A677" s="205" t="s">
        <v>634</v>
      </c>
      <c r="B677" s="383">
        <f t="shared" ref="B677:C677" si="26">B68+B271+B474</f>
        <v>11093</v>
      </c>
      <c r="C677" s="383">
        <f t="shared" si="26"/>
        <v>44701</v>
      </c>
      <c r="D677" s="352">
        <f t="shared" si="17"/>
        <v>0.24815999642066172</v>
      </c>
      <c r="E677" s="381"/>
      <c r="F677" s="127"/>
      <c r="G677" s="127"/>
    </row>
    <row r="678" spans="1:7" x14ac:dyDescent="0.25">
      <c r="A678" s="205" t="s">
        <v>1063</v>
      </c>
      <c r="B678" s="383">
        <f t="shared" ref="B678:C678" si="27">B69+B272+B475</f>
        <v>15016</v>
      </c>
      <c r="C678" s="383">
        <f t="shared" si="27"/>
        <v>15518</v>
      </c>
      <c r="D678" s="352">
        <f t="shared" si="17"/>
        <v>0.96765047042144603</v>
      </c>
      <c r="E678" s="381"/>
      <c r="F678" s="127"/>
      <c r="G678" s="127"/>
    </row>
    <row r="679" spans="1:7" x14ac:dyDescent="0.25">
      <c r="A679" s="205" t="s">
        <v>29</v>
      </c>
      <c r="B679" s="383">
        <f t="shared" ref="B679:C679" si="28">B70+B273+B476</f>
        <v>40496</v>
      </c>
      <c r="C679" s="383">
        <f t="shared" si="28"/>
        <v>52040</v>
      </c>
      <c r="D679" s="352">
        <f t="shared" si="17"/>
        <v>0.77817063797079167</v>
      </c>
      <c r="E679" s="381"/>
      <c r="F679" s="127"/>
      <c r="G679" s="127"/>
    </row>
    <row r="680" spans="1:7" x14ac:dyDescent="0.25">
      <c r="A680" s="205" t="s">
        <v>40</v>
      </c>
      <c r="B680" s="383">
        <f t="shared" ref="B680:C680" si="29">B71+B274+B477</f>
        <v>1940</v>
      </c>
      <c r="C680" s="383">
        <f t="shared" si="29"/>
        <v>3015</v>
      </c>
      <c r="D680" s="352">
        <f t="shared" si="17"/>
        <v>0.64344941956882251</v>
      </c>
      <c r="E680" s="381"/>
      <c r="F680" s="127"/>
      <c r="G680" s="127"/>
    </row>
    <row r="681" spans="1:7" x14ac:dyDescent="0.25">
      <c r="A681" s="205" t="s">
        <v>540</v>
      </c>
      <c r="B681" s="383">
        <f t="shared" ref="B681:C681" si="30">B72+B275+B478</f>
        <v>13381</v>
      </c>
      <c r="C681" s="383">
        <f t="shared" si="30"/>
        <v>17782</v>
      </c>
      <c r="D681" s="352">
        <f t="shared" si="17"/>
        <v>0.75250253064897088</v>
      </c>
      <c r="E681" s="381"/>
      <c r="F681" s="127"/>
      <c r="G681" s="127"/>
    </row>
    <row r="682" spans="1:7" x14ac:dyDescent="0.25">
      <c r="A682" s="205" t="s">
        <v>32</v>
      </c>
      <c r="B682" s="383">
        <f t="shared" ref="B682:C682" si="31">B73+B276+B479</f>
        <v>9980</v>
      </c>
      <c r="C682" s="383">
        <f t="shared" si="31"/>
        <v>44762</v>
      </c>
      <c r="D682" s="352">
        <f t="shared" si="17"/>
        <v>0.22295697243197354</v>
      </c>
      <c r="E682" s="381"/>
      <c r="F682" s="127"/>
      <c r="G682" s="127"/>
    </row>
    <row r="683" spans="1:7" x14ac:dyDescent="0.25">
      <c r="A683" s="205" t="s">
        <v>409</v>
      </c>
      <c r="B683" s="383">
        <f t="shared" ref="B683:C683" si="32">B74+B277+B480</f>
        <v>7111</v>
      </c>
      <c r="C683" s="383">
        <f t="shared" si="32"/>
        <v>11711</v>
      </c>
      <c r="D683" s="352">
        <f t="shared" si="17"/>
        <v>0.6072068994962001</v>
      </c>
      <c r="E683" s="381"/>
      <c r="F683" s="127"/>
      <c r="G683" s="127"/>
    </row>
    <row r="684" spans="1:7" x14ac:dyDescent="0.25">
      <c r="A684" s="205" t="s">
        <v>220</v>
      </c>
      <c r="B684" s="383">
        <f t="shared" ref="B684:C684" si="33">B75+B278+B481</f>
        <v>8130</v>
      </c>
      <c r="C684" s="383">
        <f t="shared" si="33"/>
        <v>9519</v>
      </c>
      <c r="D684" s="352">
        <f t="shared" si="17"/>
        <v>0.8540813110620864</v>
      </c>
      <c r="E684" s="381"/>
      <c r="F684" s="127"/>
      <c r="G684" s="127"/>
    </row>
    <row r="685" spans="1:7" x14ac:dyDescent="0.25">
      <c r="A685" s="205" t="s">
        <v>547</v>
      </c>
      <c r="B685" s="383">
        <f t="shared" ref="B685:C685" si="34">B76+B279+B482</f>
        <v>2563</v>
      </c>
      <c r="C685" s="383">
        <f t="shared" si="34"/>
        <v>5251</v>
      </c>
      <c r="D685" s="352">
        <f t="shared" si="17"/>
        <v>0.48809750523709772</v>
      </c>
      <c r="E685" s="381"/>
      <c r="F685" s="127"/>
      <c r="G685" s="127"/>
    </row>
    <row r="686" spans="1:7" x14ac:dyDescent="0.25">
      <c r="A686" s="205" t="s">
        <v>589</v>
      </c>
      <c r="B686" s="383">
        <f t="shared" ref="B686:C686" si="35">B77+B280+B483</f>
        <v>3287</v>
      </c>
      <c r="C686" s="383">
        <f t="shared" si="35"/>
        <v>3745</v>
      </c>
      <c r="D686" s="352">
        <f t="shared" si="17"/>
        <v>0.87770360480640852</v>
      </c>
      <c r="E686" s="381"/>
      <c r="F686" s="127"/>
      <c r="G686" s="127"/>
    </row>
    <row r="687" spans="1:7" x14ac:dyDescent="0.25">
      <c r="A687" s="205" t="s">
        <v>457</v>
      </c>
      <c r="B687" s="383">
        <f t="shared" ref="B687:C687" si="36">B78+B281+B484</f>
        <v>1097</v>
      </c>
      <c r="C687" s="383">
        <f t="shared" si="36"/>
        <v>8315</v>
      </c>
      <c r="D687" s="352">
        <f t="shared" si="17"/>
        <v>0.13193024654239327</v>
      </c>
      <c r="E687" s="381"/>
      <c r="F687" s="127"/>
      <c r="G687" s="127"/>
    </row>
    <row r="688" spans="1:7" x14ac:dyDescent="0.25">
      <c r="A688" s="205" t="s">
        <v>458</v>
      </c>
      <c r="B688" s="383">
        <f t="shared" ref="B688:C688" si="37">B79+B282+B485</f>
        <v>6108</v>
      </c>
      <c r="C688" s="383">
        <f t="shared" si="37"/>
        <v>10858</v>
      </c>
      <c r="D688" s="352">
        <f t="shared" si="17"/>
        <v>0.56253453674709897</v>
      </c>
      <c r="E688" s="381"/>
      <c r="F688" s="127"/>
      <c r="G688" s="127"/>
    </row>
    <row r="689" spans="1:7" x14ac:dyDescent="0.25">
      <c r="A689" s="4" t="s">
        <v>414</v>
      </c>
      <c r="B689" s="383">
        <f t="shared" ref="B689:C689" si="38">B80+B283+B486</f>
        <v>6783</v>
      </c>
      <c r="C689" s="383">
        <f t="shared" si="38"/>
        <v>7646</v>
      </c>
      <c r="D689" s="352">
        <f t="shared" si="17"/>
        <v>0.88713052576510598</v>
      </c>
      <c r="E689" s="381"/>
      <c r="F689" s="127"/>
      <c r="G689" s="127"/>
    </row>
    <row r="690" spans="1:7" x14ac:dyDescent="0.25">
      <c r="A690" s="4" t="s">
        <v>415</v>
      </c>
      <c r="B690" s="383">
        <f t="shared" ref="B690:C690" si="39">B81+B284+B487</f>
        <v>21972</v>
      </c>
      <c r="C690" s="383">
        <f t="shared" si="39"/>
        <v>25315</v>
      </c>
      <c r="D690" s="352">
        <f t="shared" si="17"/>
        <v>0.86794390677463951</v>
      </c>
      <c r="E690" s="381"/>
      <c r="F690" s="127"/>
      <c r="G690" s="127"/>
    </row>
    <row r="691" spans="1:7" x14ac:dyDescent="0.25">
      <c r="A691" s="205" t="s">
        <v>541</v>
      </c>
      <c r="B691" s="383">
        <f t="shared" ref="B691:C691" si="40">B82+B285+B488</f>
        <v>29266</v>
      </c>
      <c r="C691" s="383">
        <f t="shared" si="40"/>
        <v>45754</v>
      </c>
      <c r="D691" s="352">
        <f t="shared" si="17"/>
        <v>0.63963806443152516</v>
      </c>
      <c r="E691" s="381"/>
      <c r="F691" s="127"/>
      <c r="G691" s="127"/>
    </row>
    <row r="692" spans="1:7" ht="15.75" thickBot="1" x14ac:dyDescent="0.3">
      <c r="A692" s="215" t="s">
        <v>427</v>
      </c>
      <c r="B692" s="383">
        <f t="shared" ref="B692:C692" si="41">B83+B286+B489</f>
        <v>61493</v>
      </c>
      <c r="C692" s="383">
        <f t="shared" si="41"/>
        <v>145787</v>
      </c>
      <c r="D692" s="352">
        <f t="shared" si="17"/>
        <v>0.42180029769458183</v>
      </c>
      <c r="E692" s="381"/>
      <c r="F692" s="127"/>
      <c r="G692" s="127"/>
    </row>
    <row r="693" spans="1:7" ht="15.75" thickBot="1" x14ac:dyDescent="0.3">
      <c r="A693" s="378"/>
      <c r="B693" s="418"/>
      <c r="C693" s="381"/>
      <c r="D693" s="381"/>
      <c r="E693" s="381"/>
      <c r="F693" s="127"/>
      <c r="G693" s="127"/>
    </row>
    <row r="694" spans="1:7" ht="15.75" thickBot="1" x14ac:dyDescent="0.3">
      <c r="A694" s="423" t="s">
        <v>543</v>
      </c>
      <c r="B694" s="410" t="s">
        <v>544</v>
      </c>
      <c r="C694" s="392" t="s">
        <v>485</v>
      </c>
      <c r="D694" s="394" t="s">
        <v>545</v>
      </c>
      <c r="E694" s="381"/>
      <c r="F694" s="127"/>
      <c r="G694" s="127"/>
    </row>
    <row r="695" spans="1:7" ht="15.75" thickBot="1" x14ac:dyDescent="0.3">
      <c r="A695" s="209" t="s">
        <v>398</v>
      </c>
      <c r="B695" s="383">
        <f t="shared" ref="B695:C695" si="42">B86+B289+B492</f>
        <v>70935</v>
      </c>
      <c r="C695" s="383">
        <f t="shared" si="42"/>
        <v>334126</v>
      </c>
      <c r="D695" s="352">
        <f t="shared" ref="D695:D720" si="43">B695/C695</f>
        <v>0.21230015024272281</v>
      </c>
      <c r="E695" s="127" t="s">
        <v>1008</v>
      </c>
      <c r="F695" s="127"/>
      <c r="G695" s="127"/>
    </row>
    <row r="696" spans="1:7" x14ac:dyDescent="0.25">
      <c r="A696" s="213" t="s">
        <v>400</v>
      </c>
      <c r="B696" s="383">
        <f t="shared" ref="B696:C696" si="44">B87+B290+B493</f>
        <v>544</v>
      </c>
      <c r="C696" s="383">
        <f t="shared" si="44"/>
        <v>3544</v>
      </c>
      <c r="D696" s="352">
        <f t="shared" si="43"/>
        <v>0.15349887133182843</v>
      </c>
      <c r="E696" s="127" t="s">
        <v>1008</v>
      </c>
      <c r="F696" s="127"/>
      <c r="G696" s="127"/>
    </row>
    <row r="697" spans="1:7" x14ac:dyDescent="0.25">
      <c r="A697" s="210" t="s">
        <v>401</v>
      </c>
      <c r="B697" s="383">
        <f t="shared" ref="B697:C697" si="45">B88+B291+B494</f>
        <v>19267</v>
      </c>
      <c r="C697" s="383">
        <f t="shared" si="45"/>
        <v>79121</v>
      </c>
      <c r="D697" s="352">
        <f t="shared" si="43"/>
        <v>0.24351310018831915</v>
      </c>
      <c r="E697" s="127" t="s">
        <v>1008</v>
      </c>
      <c r="F697" s="127"/>
      <c r="G697" s="127"/>
    </row>
    <row r="698" spans="1:7" x14ac:dyDescent="0.25">
      <c r="A698" s="210" t="s">
        <v>402</v>
      </c>
      <c r="B698" s="383">
        <f t="shared" ref="B698:C698" si="46">B89+B292+B495</f>
        <v>42167</v>
      </c>
      <c r="C698" s="383">
        <f t="shared" si="46"/>
        <v>178284</v>
      </c>
      <c r="D698" s="352">
        <f t="shared" si="43"/>
        <v>0.23651589598617936</v>
      </c>
      <c r="E698" s="127" t="s">
        <v>1008</v>
      </c>
      <c r="F698" s="127"/>
      <c r="G698" s="127"/>
    </row>
    <row r="699" spans="1:7" x14ac:dyDescent="0.25">
      <c r="A699" s="210" t="s">
        <v>403</v>
      </c>
      <c r="B699" s="383">
        <f t="shared" ref="B699:C699" si="47">B90+B293+B496</f>
        <v>8957</v>
      </c>
      <c r="C699" s="383">
        <f t="shared" si="47"/>
        <v>73177</v>
      </c>
      <c r="D699" s="352">
        <f t="shared" si="43"/>
        <v>0.12240184757505773</v>
      </c>
      <c r="E699" s="127" t="s">
        <v>1008</v>
      </c>
      <c r="F699" s="127"/>
      <c r="G699" s="127"/>
    </row>
    <row r="700" spans="1:7" x14ac:dyDescent="0.25">
      <c r="A700" s="211" t="s">
        <v>6</v>
      </c>
      <c r="B700" s="383">
        <f t="shared" ref="B700:C700" si="48">B91+B294+B497</f>
        <v>2921</v>
      </c>
      <c r="C700" s="383">
        <f t="shared" si="48"/>
        <v>29357</v>
      </c>
      <c r="D700" s="352">
        <f t="shared" si="43"/>
        <v>9.9499267636338859E-2</v>
      </c>
      <c r="E700" s="127" t="s">
        <v>1008</v>
      </c>
      <c r="F700" s="127"/>
      <c r="G700" s="127"/>
    </row>
    <row r="701" spans="1:7" x14ac:dyDescent="0.25">
      <c r="A701" s="210" t="s">
        <v>404</v>
      </c>
      <c r="B701" s="383">
        <f t="shared" ref="B701:C701" si="49">B92+B295+B498</f>
        <v>6519</v>
      </c>
      <c r="C701" s="383">
        <f t="shared" si="49"/>
        <v>11082</v>
      </c>
      <c r="D701" s="352">
        <f t="shared" si="43"/>
        <v>0.58825121819166215</v>
      </c>
      <c r="E701" s="127" t="s">
        <v>1008</v>
      </c>
      <c r="F701" s="127"/>
      <c r="G701" s="127"/>
    </row>
    <row r="702" spans="1:7" x14ac:dyDescent="0.25">
      <c r="A702" s="210" t="s">
        <v>587</v>
      </c>
      <c r="B702" s="383">
        <f t="shared" ref="B702:C702" si="50">B93+B296+B499</f>
        <v>5582</v>
      </c>
      <c r="C702" s="383">
        <f t="shared" si="50"/>
        <v>41575</v>
      </c>
      <c r="D702" s="352">
        <f t="shared" si="43"/>
        <v>0.13426337943475647</v>
      </c>
      <c r="E702" s="127" t="s">
        <v>1008</v>
      </c>
      <c r="F702" s="127"/>
      <c r="G702" s="127"/>
    </row>
    <row r="703" spans="1:7" x14ac:dyDescent="0.25">
      <c r="A703" s="210" t="s">
        <v>406</v>
      </c>
      <c r="B703" s="383">
        <f t="shared" ref="B703:C703" si="51">B94+B297+B500</f>
        <v>2783</v>
      </c>
      <c r="C703" s="383">
        <f t="shared" si="51"/>
        <v>14350</v>
      </c>
      <c r="D703" s="352">
        <f t="shared" si="43"/>
        <v>0.19393728222996515</v>
      </c>
      <c r="E703" s="127" t="s">
        <v>1008</v>
      </c>
      <c r="F703" s="127"/>
      <c r="G703" s="127"/>
    </row>
    <row r="704" spans="1:7" x14ac:dyDescent="0.25">
      <c r="A704" s="210" t="s">
        <v>407</v>
      </c>
      <c r="B704" s="383">
        <f t="shared" ref="B704:C704" si="52">B95+B298+B501</f>
        <v>415</v>
      </c>
      <c r="C704" s="383">
        <f t="shared" si="52"/>
        <v>16775</v>
      </c>
      <c r="D704" s="352">
        <f t="shared" si="43"/>
        <v>2.4739195230998511E-2</v>
      </c>
      <c r="E704" s="127" t="s">
        <v>1008</v>
      </c>
      <c r="F704" s="127"/>
      <c r="G704" s="127"/>
    </row>
    <row r="705" spans="1:7" x14ac:dyDescent="0.25">
      <c r="A705" s="210" t="s">
        <v>634</v>
      </c>
      <c r="B705" s="383">
        <f t="shared" ref="B705:C705" si="53">B96+B299+B502</f>
        <v>11927</v>
      </c>
      <c r="C705" s="383">
        <f t="shared" si="53"/>
        <v>43350</v>
      </c>
      <c r="D705" s="352">
        <f t="shared" si="43"/>
        <v>0.27513264129181086</v>
      </c>
      <c r="E705" s="127" t="s">
        <v>1008</v>
      </c>
      <c r="F705" s="127"/>
      <c r="G705" s="127"/>
    </row>
    <row r="706" spans="1:7" x14ac:dyDescent="0.25">
      <c r="A706" s="205" t="s">
        <v>1063</v>
      </c>
      <c r="B706" s="383">
        <f t="shared" ref="B706:C706" si="54">B97+B300+B503</f>
        <v>134</v>
      </c>
      <c r="C706" s="383">
        <f t="shared" si="54"/>
        <v>15122</v>
      </c>
      <c r="D706" s="352">
        <f t="shared" si="43"/>
        <v>8.8612617378653613E-3</v>
      </c>
      <c r="E706" s="127" t="s">
        <v>1008</v>
      </c>
      <c r="F706" s="127"/>
      <c r="G706" s="127"/>
    </row>
    <row r="707" spans="1:7" x14ac:dyDescent="0.25">
      <c r="A707" s="210" t="s">
        <v>29</v>
      </c>
      <c r="B707" s="383">
        <f t="shared" ref="B707:C707" si="55">B98+B301+B504</f>
        <v>19285</v>
      </c>
      <c r="C707" s="383">
        <f t="shared" si="55"/>
        <v>50594</v>
      </c>
      <c r="D707" s="352">
        <f t="shared" si="43"/>
        <v>0.38117168043641536</v>
      </c>
      <c r="E707" s="127" t="s">
        <v>1008</v>
      </c>
      <c r="F707" s="127"/>
      <c r="G707" s="127"/>
    </row>
    <row r="708" spans="1:7" x14ac:dyDescent="0.25">
      <c r="A708" s="205" t="s">
        <v>40</v>
      </c>
      <c r="B708" s="383">
        <f t="shared" ref="B708:C708" si="56">B99+B302+B505</f>
        <v>1200</v>
      </c>
      <c r="C708" s="383">
        <f t="shared" si="56"/>
        <v>2933</v>
      </c>
      <c r="D708" s="352">
        <f t="shared" si="43"/>
        <v>0.40913740197749743</v>
      </c>
      <c r="E708" s="127" t="s">
        <v>1008</v>
      </c>
      <c r="F708" s="127"/>
      <c r="G708" s="127"/>
    </row>
    <row r="709" spans="1:7" x14ac:dyDescent="0.25">
      <c r="A709" s="205" t="s">
        <v>540</v>
      </c>
      <c r="B709" s="383">
        <f t="shared" ref="B709:C709" si="57">B100+B303+B506</f>
        <v>2616</v>
      </c>
      <c r="C709" s="383">
        <f t="shared" si="57"/>
        <v>17272</v>
      </c>
      <c r="D709" s="352">
        <f t="shared" si="43"/>
        <v>0.15145900880037055</v>
      </c>
      <c r="E709" s="127" t="s">
        <v>1008</v>
      </c>
      <c r="F709" s="127"/>
      <c r="G709" s="127"/>
    </row>
    <row r="710" spans="1:7" x14ac:dyDescent="0.25">
      <c r="A710" s="210" t="s">
        <v>32</v>
      </c>
      <c r="B710" s="383">
        <f t="shared" ref="B710:C710" si="58">B101+B304+B507</f>
        <v>8974</v>
      </c>
      <c r="C710" s="383">
        <f t="shared" si="58"/>
        <v>43597</v>
      </c>
      <c r="D710" s="352">
        <f t="shared" si="43"/>
        <v>0.20583985136591967</v>
      </c>
      <c r="E710" s="127" t="s">
        <v>1008</v>
      </c>
      <c r="F710" s="127"/>
      <c r="G710" s="127"/>
    </row>
    <row r="711" spans="1:7" x14ac:dyDescent="0.25">
      <c r="A711" s="210" t="s">
        <v>409</v>
      </c>
      <c r="B711" s="383">
        <f t="shared" ref="B711:C711" si="59">B102+B305+B508</f>
        <v>642</v>
      </c>
      <c r="C711" s="383">
        <f t="shared" si="59"/>
        <v>11372</v>
      </c>
      <c r="D711" s="352">
        <f t="shared" si="43"/>
        <v>5.645444952514949E-2</v>
      </c>
      <c r="E711" s="127" t="s">
        <v>1008</v>
      </c>
      <c r="F711" s="127"/>
      <c r="G711" s="127"/>
    </row>
    <row r="712" spans="1:7" x14ac:dyDescent="0.25">
      <c r="A712" s="210" t="s">
        <v>220</v>
      </c>
      <c r="B712" s="383">
        <f t="shared" ref="B712:C712" si="60">B103+B306+B509</f>
        <v>1634</v>
      </c>
      <c r="C712" s="383">
        <f t="shared" si="60"/>
        <v>9298</v>
      </c>
      <c r="D712" s="352">
        <f t="shared" si="43"/>
        <v>0.17573671757367176</v>
      </c>
      <c r="E712" s="127" t="s">
        <v>1008</v>
      </c>
      <c r="F712" s="127"/>
      <c r="G712" s="127"/>
    </row>
    <row r="713" spans="1:7" x14ac:dyDescent="0.25">
      <c r="A713" s="210" t="s">
        <v>547</v>
      </c>
      <c r="B713" s="383">
        <f t="shared" ref="B713:C713" si="61">B104+B307+B510</f>
        <v>2419</v>
      </c>
      <c r="C713" s="383">
        <f t="shared" si="61"/>
        <v>5119</v>
      </c>
      <c r="D713" s="352">
        <f t="shared" si="43"/>
        <v>0.47255323305333075</v>
      </c>
      <c r="E713" s="127" t="s">
        <v>1008</v>
      </c>
      <c r="F713" s="127"/>
      <c r="G713" s="127"/>
    </row>
    <row r="714" spans="1:7" x14ac:dyDescent="0.25">
      <c r="A714" s="210" t="s">
        <v>589</v>
      </c>
      <c r="B714" s="383">
        <f t="shared" ref="B714:C714" si="62">B105+B308+B511</f>
        <v>1145</v>
      </c>
      <c r="C714" s="383">
        <f t="shared" si="62"/>
        <v>3642</v>
      </c>
      <c r="D714" s="352">
        <f t="shared" si="43"/>
        <v>0.31438769906644698</v>
      </c>
      <c r="E714" s="127" t="s">
        <v>1008</v>
      </c>
      <c r="F714" s="127"/>
      <c r="G714" s="127"/>
    </row>
    <row r="715" spans="1:7" x14ac:dyDescent="0.25">
      <c r="A715" s="210" t="s">
        <v>457</v>
      </c>
      <c r="B715" s="383">
        <f t="shared" ref="B715:C715" si="63">B106+B309+B512</f>
        <v>985</v>
      </c>
      <c r="C715" s="383">
        <f t="shared" si="63"/>
        <v>8119</v>
      </c>
      <c r="D715" s="352">
        <f t="shared" si="43"/>
        <v>0.12132035965020323</v>
      </c>
      <c r="E715" s="127" t="s">
        <v>1008</v>
      </c>
      <c r="F715" s="127"/>
      <c r="G715" s="127"/>
    </row>
    <row r="716" spans="1:7" x14ac:dyDescent="0.25">
      <c r="A716" s="210" t="s">
        <v>458</v>
      </c>
      <c r="B716" s="383">
        <f t="shared" ref="B716:C716" si="64">B107+B310+B513</f>
        <v>1754</v>
      </c>
      <c r="C716" s="383">
        <f t="shared" si="64"/>
        <v>10569</v>
      </c>
      <c r="D716" s="352">
        <f t="shared" si="43"/>
        <v>0.16595704418582646</v>
      </c>
      <c r="E716" s="127" t="s">
        <v>1008</v>
      </c>
      <c r="F716" s="127"/>
      <c r="G716" s="127"/>
    </row>
    <row r="717" spans="1:7" x14ac:dyDescent="0.25">
      <c r="A717" s="4" t="s">
        <v>414</v>
      </c>
      <c r="B717" s="383">
        <f t="shared" ref="B717:C717" si="65">B108+B311+B514</f>
        <v>2452</v>
      </c>
      <c r="C717" s="383">
        <f t="shared" si="65"/>
        <v>7393</v>
      </c>
      <c r="D717" s="352">
        <f t="shared" si="43"/>
        <v>0.3316650885973218</v>
      </c>
      <c r="E717" s="127" t="s">
        <v>1008</v>
      </c>
      <c r="F717" s="127"/>
      <c r="G717" s="127"/>
    </row>
    <row r="718" spans="1:7" x14ac:dyDescent="0.25">
      <c r="A718" s="4" t="s">
        <v>415</v>
      </c>
      <c r="B718" s="383">
        <f t="shared" ref="B718:C718" si="66">B109+B312+B515</f>
        <v>6</v>
      </c>
      <c r="C718" s="383">
        <f t="shared" si="66"/>
        <v>24395</v>
      </c>
      <c r="D718" s="352">
        <f t="shared" si="43"/>
        <v>2.4595203935232632E-4</v>
      </c>
      <c r="E718" s="127" t="s">
        <v>1008</v>
      </c>
      <c r="F718" s="127"/>
      <c r="G718" s="127"/>
    </row>
    <row r="719" spans="1:7" x14ac:dyDescent="0.25">
      <c r="A719" s="210" t="s">
        <v>541</v>
      </c>
      <c r="B719" s="383">
        <f t="shared" ref="B719:C719" si="67">B110+B313+B516</f>
        <v>482</v>
      </c>
      <c r="C719" s="383">
        <f t="shared" si="67"/>
        <v>42872</v>
      </c>
      <c r="D719" s="352">
        <f t="shared" si="43"/>
        <v>1.1242769173353238E-2</v>
      </c>
      <c r="E719" s="127" t="s">
        <v>1008</v>
      </c>
      <c r="F719" s="127"/>
      <c r="G719" s="127"/>
    </row>
    <row r="720" spans="1:7" ht="15.75" thickBot="1" x14ac:dyDescent="0.3">
      <c r="A720" s="212" t="s">
        <v>427</v>
      </c>
      <c r="B720" s="383">
        <f t="shared" ref="B720:C720" si="68">B111+B314+B517</f>
        <v>2672</v>
      </c>
      <c r="C720" s="383">
        <f t="shared" si="68"/>
        <v>141989</v>
      </c>
      <c r="D720" s="352">
        <f t="shared" si="43"/>
        <v>1.8818359168667996E-2</v>
      </c>
      <c r="E720" s="127" t="s">
        <v>1008</v>
      </c>
      <c r="F720" s="127"/>
      <c r="G720" s="127"/>
    </row>
    <row r="721" spans="1:7" ht="15.75" thickBot="1" x14ac:dyDescent="0.3">
      <c r="A721" s="378"/>
      <c r="B721" s="418"/>
      <c r="C721" s="381"/>
      <c r="D721" s="381"/>
      <c r="E721" s="381"/>
      <c r="F721" s="127"/>
      <c r="G721" s="127"/>
    </row>
    <row r="722" spans="1:7" ht="15.75" thickBot="1" x14ac:dyDescent="0.3">
      <c r="A722" s="423" t="s">
        <v>487</v>
      </c>
      <c r="B722" s="410" t="s">
        <v>492</v>
      </c>
      <c r="C722" s="392" t="s">
        <v>485</v>
      </c>
      <c r="D722" s="394" t="s">
        <v>491</v>
      </c>
      <c r="E722" s="381"/>
      <c r="F722" s="127"/>
      <c r="G722" s="127"/>
    </row>
    <row r="723" spans="1:7" ht="15.75" thickBot="1" x14ac:dyDescent="0.3">
      <c r="A723" s="209" t="s">
        <v>398</v>
      </c>
      <c r="B723" s="383">
        <f t="shared" ref="B723:C723" si="69">B114+B317+B520</f>
        <v>61145</v>
      </c>
      <c r="C723" s="383">
        <f t="shared" si="69"/>
        <v>303137</v>
      </c>
      <c r="D723" s="352">
        <f t="shared" ref="D723:D748" si="70">B723/C723</f>
        <v>0.20170747879671569</v>
      </c>
      <c r="E723" s="127" t="s">
        <v>1043</v>
      </c>
      <c r="F723" s="127"/>
      <c r="G723" s="127"/>
    </row>
    <row r="724" spans="1:7" x14ac:dyDescent="0.25">
      <c r="A724" s="213" t="s">
        <v>400</v>
      </c>
      <c r="B724" s="383">
        <f t="shared" ref="B724:C724" si="71">B115+B318+B521</f>
        <v>400</v>
      </c>
      <c r="C724" s="383">
        <f t="shared" si="71"/>
        <v>3243</v>
      </c>
      <c r="D724" s="352">
        <f t="shared" si="70"/>
        <v>0.12334258402713537</v>
      </c>
      <c r="E724" s="127" t="s">
        <v>1043</v>
      </c>
      <c r="F724" s="127"/>
      <c r="G724" s="127"/>
    </row>
    <row r="725" spans="1:7" x14ac:dyDescent="0.25">
      <c r="A725" s="210" t="s">
        <v>401</v>
      </c>
      <c r="B725" s="383">
        <f t="shared" ref="B725:C725" si="72">B116+B319+B522</f>
        <v>16156</v>
      </c>
      <c r="C725" s="383">
        <f t="shared" si="72"/>
        <v>71650</v>
      </c>
      <c r="D725" s="352">
        <f t="shared" si="70"/>
        <v>0.22548499651081647</v>
      </c>
      <c r="E725" s="127" t="s">
        <v>1043</v>
      </c>
      <c r="F725" s="127"/>
      <c r="G725" s="127"/>
    </row>
    <row r="726" spans="1:7" x14ac:dyDescent="0.25">
      <c r="A726" s="210" t="s">
        <v>402</v>
      </c>
      <c r="B726" s="383">
        <f t="shared" ref="B726:C726" si="73">B117+B320+B523</f>
        <v>36557</v>
      </c>
      <c r="C726" s="383">
        <f t="shared" si="73"/>
        <v>161413</v>
      </c>
      <c r="D726" s="352">
        <f t="shared" si="70"/>
        <v>0.22648113844609791</v>
      </c>
      <c r="E726" s="127" t="s">
        <v>1043</v>
      </c>
      <c r="F726" s="127"/>
      <c r="G726" s="127"/>
    </row>
    <row r="727" spans="1:7" x14ac:dyDescent="0.25">
      <c r="A727" s="210" t="s">
        <v>403</v>
      </c>
      <c r="B727" s="383">
        <f t="shared" ref="B727:C727" si="74">B118+B321+B524</f>
        <v>8032</v>
      </c>
      <c r="C727" s="383">
        <f t="shared" si="74"/>
        <v>66831</v>
      </c>
      <c r="D727" s="352">
        <f t="shared" si="70"/>
        <v>0.1201837470634885</v>
      </c>
      <c r="E727" s="127" t="s">
        <v>1043</v>
      </c>
      <c r="F727" s="127"/>
      <c r="G727" s="127"/>
    </row>
    <row r="728" spans="1:7" x14ac:dyDescent="0.25">
      <c r="A728" s="211" t="s">
        <v>6</v>
      </c>
      <c r="B728" s="383">
        <f t="shared" ref="B728:C728" si="75">B119+B322+B525</f>
        <v>2652</v>
      </c>
      <c r="C728" s="383">
        <f t="shared" si="75"/>
        <v>27038</v>
      </c>
      <c r="D728" s="352">
        <f t="shared" si="70"/>
        <v>9.8084177823803534E-2</v>
      </c>
      <c r="E728" s="127" t="s">
        <v>1043</v>
      </c>
      <c r="F728" s="127"/>
      <c r="G728" s="127"/>
    </row>
    <row r="729" spans="1:7" x14ac:dyDescent="0.25">
      <c r="A729" s="210" t="s">
        <v>404</v>
      </c>
      <c r="B729" s="383">
        <f t="shared" ref="B729:C729" si="76">B120+B323+B526</f>
        <v>5862</v>
      </c>
      <c r="C729" s="383">
        <f t="shared" si="76"/>
        <v>9852</v>
      </c>
      <c r="D729" s="352">
        <f t="shared" si="70"/>
        <v>0.59500609013398298</v>
      </c>
      <c r="E729" s="127" t="s">
        <v>1043</v>
      </c>
      <c r="F729" s="127"/>
      <c r="G729" s="127"/>
    </row>
    <row r="730" spans="1:7" x14ac:dyDescent="0.25">
      <c r="A730" s="210" t="s">
        <v>587</v>
      </c>
      <c r="B730" s="383">
        <f t="shared" ref="B730:C730" si="77">B121+B324+B527</f>
        <v>4915</v>
      </c>
      <c r="C730" s="383">
        <f t="shared" si="77"/>
        <v>37610</v>
      </c>
      <c r="D730" s="352">
        <f t="shared" si="70"/>
        <v>0.1306833289018878</v>
      </c>
      <c r="E730" s="127" t="s">
        <v>1043</v>
      </c>
      <c r="F730" s="127"/>
      <c r="G730" s="127"/>
    </row>
    <row r="731" spans="1:7" x14ac:dyDescent="0.25">
      <c r="A731" s="210" t="s">
        <v>406</v>
      </c>
      <c r="B731" s="383">
        <f t="shared" ref="B731:C731" si="78">B122+B325+B528</f>
        <v>2470</v>
      </c>
      <c r="C731" s="383">
        <f t="shared" si="78"/>
        <v>12875</v>
      </c>
      <c r="D731" s="352">
        <f t="shared" si="70"/>
        <v>0.19184466019417476</v>
      </c>
      <c r="E731" s="127" t="s">
        <v>1043</v>
      </c>
      <c r="F731" s="127"/>
      <c r="G731" s="127"/>
    </row>
    <row r="732" spans="1:7" x14ac:dyDescent="0.25">
      <c r="A732" s="210" t="s">
        <v>407</v>
      </c>
      <c r="B732" s="383">
        <f t="shared" ref="B732:C732" si="79">B123+B326+B529</f>
        <v>326</v>
      </c>
      <c r="C732" s="383">
        <f t="shared" si="79"/>
        <v>15201</v>
      </c>
      <c r="D732" s="352">
        <f t="shared" si="70"/>
        <v>2.1445957502795869E-2</v>
      </c>
      <c r="E732" s="127" t="s">
        <v>1043</v>
      </c>
      <c r="F732" s="127"/>
      <c r="G732" s="127"/>
    </row>
    <row r="733" spans="1:7" x14ac:dyDescent="0.25">
      <c r="A733" s="210" t="s">
        <v>634</v>
      </c>
      <c r="B733" s="383">
        <f t="shared" ref="B733:C733" si="80">B124+B327+B530</f>
        <v>10341</v>
      </c>
      <c r="C733" s="383">
        <f t="shared" si="80"/>
        <v>38381</v>
      </c>
      <c r="D733" s="352">
        <f t="shared" si="70"/>
        <v>0.26943018681118264</v>
      </c>
      <c r="E733" s="127" t="s">
        <v>1043</v>
      </c>
      <c r="F733" s="127"/>
      <c r="G733" s="127"/>
    </row>
    <row r="734" spans="1:7" x14ac:dyDescent="0.25">
      <c r="A734" s="205" t="s">
        <v>1063</v>
      </c>
      <c r="B734" s="383">
        <f t="shared" ref="B734:C734" si="81">B125+B328+B531</f>
        <v>127</v>
      </c>
      <c r="C734" s="383">
        <f t="shared" si="81"/>
        <v>13748</v>
      </c>
      <c r="D734" s="352">
        <f t="shared" si="70"/>
        <v>9.2377073028804182E-3</v>
      </c>
      <c r="E734" s="127" t="s">
        <v>1043</v>
      </c>
      <c r="F734" s="127"/>
      <c r="G734" s="127"/>
    </row>
    <row r="735" spans="1:7" x14ac:dyDescent="0.25">
      <c r="A735" s="210" t="s">
        <v>29</v>
      </c>
      <c r="B735" s="383">
        <f t="shared" ref="B735:C735" si="82">B126+B329+B532</f>
        <v>17330</v>
      </c>
      <c r="C735" s="383">
        <f t="shared" si="82"/>
        <v>45960</v>
      </c>
      <c r="D735" s="352">
        <f t="shared" si="70"/>
        <v>0.37706701479547433</v>
      </c>
      <c r="E735" s="127" t="s">
        <v>1043</v>
      </c>
      <c r="F735" s="127"/>
      <c r="G735" s="127"/>
    </row>
    <row r="736" spans="1:7" x14ac:dyDescent="0.25">
      <c r="A736" s="205" t="s">
        <v>40</v>
      </c>
      <c r="B736" s="383">
        <f t="shared" ref="B736:C736" si="83">B127+B330+B533</f>
        <v>1015</v>
      </c>
      <c r="C736" s="383">
        <f t="shared" si="83"/>
        <v>2594</v>
      </c>
      <c r="D736" s="352">
        <f t="shared" si="70"/>
        <v>0.39128758673862762</v>
      </c>
      <c r="E736" s="127" t="s">
        <v>1043</v>
      </c>
      <c r="F736" s="127"/>
      <c r="G736" s="127"/>
    </row>
    <row r="737" spans="1:7" x14ac:dyDescent="0.25">
      <c r="A737" s="205" t="s">
        <v>540</v>
      </c>
      <c r="B737" s="383">
        <f t="shared" ref="B737:C737" si="84">B128+B331+B534</f>
        <v>1516</v>
      </c>
      <c r="C737" s="383">
        <f t="shared" si="84"/>
        <v>15680</v>
      </c>
      <c r="D737" s="352">
        <f t="shared" si="70"/>
        <v>9.6683673469387749E-2</v>
      </c>
      <c r="E737" s="127" t="s">
        <v>1043</v>
      </c>
      <c r="F737" s="127"/>
      <c r="G737" s="127"/>
    </row>
    <row r="738" spans="1:7" x14ac:dyDescent="0.25">
      <c r="A738" s="210" t="s">
        <v>32</v>
      </c>
      <c r="B738" s="383">
        <f t="shared" ref="B738:C738" si="85">B129+B332+B535</f>
        <v>7945</v>
      </c>
      <c r="C738" s="383">
        <f t="shared" si="85"/>
        <v>40489</v>
      </c>
      <c r="D738" s="352">
        <f t="shared" si="70"/>
        <v>0.19622613549359086</v>
      </c>
      <c r="E738" s="127" t="s">
        <v>1043</v>
      </c>
      <c r="F738" s="127"/>
      <c r="G738" s="127"/>
    </row>
    <row r="739" spans="1:7" x14ac:dyDescent="0.25">
      <c r="A739" s="210" t="s">
        <v>409</v>
      </c>
      <c r="B739" s="383">
        <f t="shared" ref="B739:C739" si="86">B130+B333+B536</f>
        <v>593</v>
      </c>
      <c r="C739" s="383">
        <f t="shared" si="86"/>
        <v>10500</v>
      </c>
      <c r="D739" s="352">
        <f t="shared" si="70"/>
        <v>5.6476190476190478E-2</v>
      </c>
      <c r="E739" s="127" t="s">
        <v>1043</v>
      </c>
      <c r="F739" s="127"/>
      <c r="G739" s="127"/>
    </row>
    <row r="740" spans="1:7" x14ac:dyDescent="0.25">
      <c r="A740" s="210" t="s">
        <v>220</v>
      </c>
      <c r="B740" s="383">
        <f t="shared" ref="B740:C740" si="87">B131+B334+B537</f>
        <v>1495</v>
      </c>
      <c r="C740" s="383">
        <f t="shared" si="87"/>
        <v>8437</v>
      </c>
      <c r="D740" s="352">
        <f t="shared" si="70"/>
        <v>0.17719568567026195</v>
      </c>
      <c r="E740" s="127" t="s">
        <v>1043</v>
      </c>
      <c r="F740" s="127"/>
      <c r="G740" s="127"/>
    </row>
    <row r="741" spans="1:7" x14ac:dyDescent="0.25">
      <c r="A741" s="210" t="s">
        <v>547</v>
      </c>
      <c r="B741" s="383">
        <f t="shared" ref="B741:C741" si="88">B132+B335+B538</f>
        <v>2187</v>
      </c>
      <c r="C741" s="383">
        <f t="shared" si="88"/>
        <v>4702</v>
      </c>
      <c r="D741" s="352">
        <f t="shared" si="70"/>
        <v>0.4651212250106338</v>
      </c>
      <c r="E741" s="127" t="s">
        <v>1043</v>
      </c>
      <c r="F741" s="127"/>
      <c r="G741" s="127"/>
    </row>
    <row r="742" spans="1:7" x14ac:dyDescent="0.25">
      <c r="A742" s="210" t="s">
        <v>589</v>
      </c>
      <c r="B742" s="383">
        <f t="shared" ref="B742:C742" si="89">B133+B336+B539</f>
        <v>253</v>
      </c>
      <c r="C742" s="383">
        <f t="shared" si="89"/>
        <v>3353</v>
      </c>
      <c r="D742" s="352">
        <f t="shared" si="70"/>
        <v>7.5454816582165227E-2</v>
      </c>
      <c r="E742" s="127" t="s">
        <v>1043</v>
      </c>
      <c r="F742" s="127"/>
      <c r="G742" s="127"/>
    </row>
    <row r="743" spans="1:7" x14ac:dyDescent="0.25">
      <c r="A743" s="210" t="s">
        <v>457</v>
      </c>
      <c r="B743" s="383">
        <f t="shared" ref="B743:C743" si="90">B134+B337+B540</f>
        <v>879</v>
      </c>
      <c r="C743" s="383">
        <f t="shared" si="90"/>
        <v>7342</v>
      </c>
      <c r="D743" s="352">
        <f t="shared" si="70"/>
        <v>0.11972214655407246</v>
      </c>
      <c r="E743" s="127" t="s">
        <v>1043</v>
      </c>
      <c r="F743" s="127"/>
      <c r="G743" s="127"/>
    </row>
    <row r="744" spans="1:7" x14ac:dyDescent="0.25">
      <c r="A744" s="210" t="s">
        <v>458</v>
      </c>
      <c r="B744" s="383">
        <f t="shared" ref="B744:C744" si="91">B135+B338+B541</f>
        <v>1239</v>
      </c>
      <c r="C744" s="383">
        <f t="shared" si="91"/>
        <v>9375</v>
      </c>
      <c r="D744" s="352">
        <f t="shared" si="70"/>
        <v>0.13216</v>
      </c>
      <c r="E744" s="127" t="s">
        <v>1043</v>
      </c>
      <c r="F744" s="127"/>
      <c r="G744" s="127"/>
    </row>
    <row r="745" spans="1:7" x14ac:dyDescent="0.25">
      <c r="A745" s="4" t="s">
        <v>414</v>
      </c>
      <c r="B745" s="383">
        <f t="shared" ref="B745:C745" si="92">B136+B339+B542</f>
        <v>2228</v>
      </c>
      <c r="C745" s="383">
        <f t="shared" si="92"/>
        <v>6861</v>
      </c>
      <c r="D745" s="352">
        <f t="shared" si="70"/>
        <v>0.32473400378953504</v>
      </c>
      <c r="E745" s="127" t="s">
        <v>1043</v>
      </c>
      <c r="F745" s="127"/>
      <c r="G745" s="127"/>
    </row>
    <row r="746" spans="1:7" x14ac:dyDescent="0.25">
      <c r="A746" s="4" t="s">
        <v>415</v>
      </c>
      <c r="B746" s="383">
        <f t="shared" ref="B746:C746" si="93">B137+B340+B543</f>
        <v>3</v>
      </c>
      <c r="C746" s="383">
        <f t="shared" si="93"/>
        <v>21913</v>
      </c>
      <c r="D746" s="352">
        <f t="shared" si="70"/>
        <v>1.3690503354173321E-4</v>
      </c>
      <c r="E746" s="127" t="s">
        <v>1043</v>
      </c>
      <c r="F746" s="127"/>
      <c r="G746" s="127"/>
    </row>
    <row r="747" spans="1:7" x14ac:dyDescent="0.25">
      <c r="A747" s="210" t="s">
        <v>541</v>
      </c>
      <c r="B747" s="383">
        <f t="shared" ref="B747:C747" si="94">B138+B341+B544</f>
        <v>408</v>
      </c>
      <c r="C747" s="383">
        <f t="shared" si="94"/>
        <v>36754</v>
      </c>
      <c r="D747" s="352">
        <f t="shared" si="70"/>
        <v>1.1100832562442183E-2</v>
      </c>
      <c r="E747" s="127" t="s">
        <v>1043</v>
      </c>
      <c r="F747" s="127"/>
      <c r="G747" s="127"/>
    </row>
    <row r="748" spans="1:7" ht="15.75" thickBot="1" x14ac:dyDescent="0.3">
      <c r="A748" s="212" t="s">
        <v>427</v>
      </c>
      <c r="B748" s="383">
        <f t="shared" ref="B748:C748" si="95">B139+B342+B545</f>
        <v>2586</v>
      </c>
      <c r="C748" s="383">
        <f t="shared" si="95"/>
        <v>130396</v>
      </c>
      <c r="D748" s="352">
        <f t="shared" si="70"/>
        <v>1.9831896683947359E-2</v>
      </c>
      <c r="E748" s="127" t="s">
        <v>1043</v>
      </c>
      <c r="F748" s="127"/>
      <c r="G748" s="127"/>
    </row>
    <row r="749" spans="1:7" ht="15.75" thickBot="1" x14ac:dyDescent="0.3">
      <c r="A749" s="378"/>
      <c r="B749" s="418"/>
      <c r="C749" s="381"/>
      <c r="D749" s="381"/>
      <c r="E749" s="381"/>
      <c r="F749" s="127"/>
      <c r="G749" s="127"/>
    </row>
    <row r="750" spans="1:7" ht="15.75" thickBot="1" x14ac:dyDescent="0.3">
      <c r="A750" s="423" t="s">
        <v>486</v>
      </c>
      <c r="B750" s="410" t="s">
        <v>493</v>
      </c>
      <c r="C750" s="392" t="s">
        <v>485</v>
      </c>
      <c r="D750" s="394" t="s">
        <v>494</v>
      </c>
      <c r="E750" s="381"/>
      <c r="F750" s="127"/>
      <c r="G750" s="127"/>
    </row>
    <row r="751" spans="1:7" ht="15.75" thickBot="1" x14ac:dyDescent="0.3">
      <c r="A751" s="209" t="s">
        <v>398</v>
      </c>
      <c r="B751" s="383">
        <f t="shared" ref="B751:C751" si="96">B142+B345+B548</f>
        <v>91251</v>
      </c>
      <c r="C751" s="383">
        <f t="shared" si="96"/>
        <v>343573</v>
      </c>
      <c r="D751" s="352">
        <f t="shared" ref="D751:D776" si="97">B751/C751</f>
        <v>0.26559421141940726</v>
      </c>
      <c r="E751" s="127" t="s">
        <v>1008</v>
      </c>
      <c r="F751" s="127"/>
      <c r="G751" s="127"/>
    </row>
    <row r="752" spans="1:7" x14ac:dyDescent="0.25">
      <c r="A752" s="213" t="s">
        <v>400</v>
      </c>
      <c r="B752" s="383">
        <f t="shared" ref="B752:C752" si="98">B143+B346+B549</f>
        <v>2152</v>
      </c>
      <c r="C752" s="383">
        <f t="shared" si="98"/>
        <v>3636</v>
      </c>
      <c r="D752" s="352">
        <f t="shared" si="97"/>
        <v>0.59185918591859188</v>
      </c>
      <c r="E752" s="127" t="s">
        <v>1008</v>
      </c>
      <c r="F752" s="127"/>
      <c r="G752" s="127"/>
    </row>
    <row r="753" spans="1:7" x14ac:dyDescent="0.25">
      <c r="A753" s="210" t="s">
        <v>401</v>
      </c>
      <c r="B753" s="383">
        <f t="shared" ref="B753:C753" si="99">B144+B347+B550</f>
        <v>32639</v>
      </c>
      <c r="C753" s="383">
        <f t="shared" si="99"/>
        <v>81515</v>
      </c>
      <c r="D753" s="352">
        <f t="shared" si="97"/>
        <v>0.40040483346623323</v>
      </c>
      <c r="E753" s="127" t="s">
        <v>1008</v>
      </c>
      <c r="F753" s="127"/>
      <c r="G753" s="127"/>
    </row>
    <row r="754" spans="1:7" x14ac:dyDescent="0.25">
      <c r="A754" s="210" t="s">
        <v>402</v>
      </c>
      <c r="B754" s="383">
        <f t="shared" ref="B754:C754" si="100">B145+B348+B551</f>
        <v>50118</v>
      </c>
      <c r="C754" s="383">
        <f t="shared" si="100"/>
        <v>183328</v>
      </c>
      <c r="D754" s="352">
        <f t="shared" si="97"/>
        <v>0.2733788619305289</v>
      </c>
      <c r="E754" s="127" t="s">
        <v>1008</v>
      </c>
      <c r="F754" s="127"/>
      <c r="G754" s="127"/>
    </row>
    <row r="755" spans="1:7" x14ac:dyDescent="0.25">
      <c r="A755" s="210" t="s">
        <v>403</v>
      </c>
      <c r="B755" s="383">
        <f t="shared" ref="B755:C755" si="101">B146+B349+B552</f>
        <v>6342</v>
      </c>
      <c r="C755" s="383">
        <f t="shared" si="101"/>
        <v>75094</v>
      </c>
      <c r="D755" s="352">
        <f t="shared" si="97"/>
        <v>8.4454150797666924E-2</v>
      </c>
      <c r="E755" s="127" t="s">
        <v>1008</v>
      </c>
      <c r="F755" s="127"/>
      <c r="G755" s="127"/>
    </row>
    <row r="756" spans="1:7" x14ac:dyDescent="0.25">
      <c r="A756" s="211" t="s">
        <v>6</v>
      </c>
      <c r="B756" s="383">
        <f t="shared" ref="B756:C756" si="102">B147+B350+B553</f>
        <v>15959</v>
      </c>
      <c r="C756" s="383">
        <f t="shared" si="102"/>
        <v>30133</v>
      </c>
      <c r="D756" s="352">
        <f t="shared" si="97"/>
        <v>0.52961869047223975</v>
      </c>
      <c r="E756" s="127" t="s">
        <v>1008</v>
      </c>
      <c r="F756" s="127"/>
      <c r="G756" s="127"/>
    </row>
    <row r="757" spans="1:7" x14ac:dyDescent="0.25">
      <c r="A757" s="210" t="s">
        <v>404</v>
      </c>
      <c r="B757" s="383">
        <f t="shared" ref="B757:C757" si="103">B148+B351+B554</f>
        <v>3422</v>
      </c>
      <c r="C757" s="383">
        <f t="shared" si="103"/>
        <v>11389</v>
      </c>
      <c r="D757" s="352">
        <f t="shared" si="97"/>
        <v>0.30046536131354817</v>
      </c>
      <c r="E757" s="127" t="s">
        <v>1008</v>
      </c>
      <c r="F757" s="127"/>
      <c r="G757" s="127"/>
    </row>
    <row r="758" spans="1:7" x14ac:dyDescent="0.25">
      <c r="A758" s="210" t="s">
        <v>587</v>
      </c>
      <c r="B758" s="383">
        <f t="shared" ref="B758:C758" si="104">B149+B352+B555</f>
        <v>13847</v>
      </c>
      <c r="C758" s="383">
        <f t="shared" si="104"/>
        <v>42786</v>
      </c>
      <c r="D758" s="352">
        <f t="shared" si="97"/>
        <v>0.32363389893890526</v>
      </c>
      <c r="E758" s="127" t="s">
        <v>1008</v>
      </c>
      <c r="F758" s="127"/>
      <c r="G758" s="127"/>
    </row>
    <row r="759" spans="1:7" x14ac:dyDescent="0.25">
      <c r="A759" s="210" t="s">
        <v>406</v>
      </c>
      <c r="B759" s="383">
        <f t="shared" ref="B759:C759" si="105">B150+B353+B556</f>
        <v>5904</v>
      </c>
      <c r="C759" s="383">
        <f t="shared" si="105"/>
        <v>14790</v>
      </c>
      <c r="D759" s="352">
        <f t="shared" si="97"/>
        <v>0.39918864097363083</v>
      </c>
      <c r="E759" s="127" t="s">
        <v>1008</v>
      </c>
      <c r="F759" s="127"/>
      <c r="G759" s="127"/>
    </row>
    <row r="760" spans="1:7" x14ac:dyDescent="0.25">
      <c r="A760" s="210" t="s">
        <v>407</v>
      </c>
      <c r="B760" s="383">
        <f t="shared" ref="B760:C760" si="106">B151+B354+B557</f>
        <v>4077</v>
      </c>
      <c r="C760" s="383">
        <f t="shared" si="106"/>
        <v>17258</v>
      </c>
      <c r="D760" s="352">
        <f t="shared" si="97"/>
        <v>0.23623826631127592</v>
      </c>
      <c r="E760" s="127" t="s">
        <v>1008</v>
      </c>
      <c r="F760" s="127"/>
      <c r="G760" s="127"/>
    </row>
    <row r="761" spans="1:7" x14ac:dyDescent="0.25">
      <c r="A761" s="210" t="s">
        <v>634</v>
      </c>
      <c r="B761" s="383">
        <f t="shared" ref="B761:C761" si="107">B152+B355+B558</f>
        <v>12097</v>
      </c>
      <c r="C761" s="383">
        <f t="shared" si="107"/>
        <v>44701</v>
      </c>
      <c r="D761" s="352">
        <f t="shared" si="97"/>
        <v>0.27062034406389118</v>
      </c>
      <c r="E761" s="127" t="s">
        <v>1008</v>
      </c>
      <c r="F761" s="127"/>
      <c r="G761" s="127"/>
    </row>
    <row r="762" spans="1:7" x14ac:dyDescent="0.25">
      <c r="A762" s="205" t="s">
        <v>1063</v>
      </c>
      <c r="B762" s="383">
        <f t="shared" ref="B762:C762" si="108">B153+B356+B559</f>
        <v>211</v>
      </c>
      <c r="C762" s="383">
        <f t="shared" si="108"/>
        <v>15518</v>
      </c>
      <c r="D762" s="352">
        <f t="shared" si="97"/>
        <v>1.3597113030029643E-2</v>
      </c>
      <c r="E762" s="127" t="s">
        <v>1008</v>
      </c>
      <c r="F762" s="127"/>
      <c r="G762" s="127"/>
    </row>
    <row r="763" spans="1:7" x14ac:dyDescent="0.25">
      <c r="A763" s="210" t="s">
        <v>29</v>
      </c>
      <c r="B763" s="383">
        <f t="shared" ref="B763:C763" si="109">B154+B357+B560</f>
        <v>16842</v>
      </c>
      <c r="C763" s="383">
        <f t="shared" si="109"/>
        <v>52040</v>
      </c>
      <c r="D763" s="352">
        <f t="shared" si="97"/>
        <v>0.32363566487317447</v>
      </c>
      <c r="E763" s="127" t="s">
        <v>1008</v>
      </c>
      <c r="F763" s="127"/>
      <c r="G763" s="127"/>
    </row>
    <row r="764" spans="1:7" x14ac:dyDescent="0.25">
      <c r="A764" s="205" t="s">
        <v>40</v>
      </c>
      <c r="B764" s="383">
        <f t="shared" ref="B764:C764" si="110">B155+B358+B561</f>
        <v>1131</v>
      </c>
      <c r="C764" s="383">
        <f t="shared" si="110"/>
        <v>3015</v>
      </c>
      <c r="D764" s="352">
        <f t="shared" si="97"/>
        <v>0.37512437810945276</v>
      </c>
      <c r="E764" s="127" t="s">
        <v>1008</v>
      </c>
      <c r="F764" s="127"/>
      <c r="G764" s="127"/>
    </row>
    <row r="765" spans="1:7" x14ac:dyDescent="0.25">
      <c r="A765" s="205" t="s">
        <v>540</v>
      </c>
      <c r="B765" s="383">
        <f t="shared" ref="B765:C765" si="111">B156+B359+B562</f>
        <v>5355</v>
      </c>
      <c r="C765" s="383">
        <f t="shared" si="111"/>
        <v>17782</v>
      </c>
      <c r="D765" s="352">
        <f t="shared" si="97"/>
        <v>0.30114722753346079</v>
      </c>
      <c r="E765" s="127" t="s">
        <v>1008</v>
      </c>
      <c r="F765" s="127"/>
      <c r="G765" s="127"/>
    </row>
    <row r="766" spans="1:7" x14ac:dyDescent="0.25">
      <c r="A766" s="210" t="s">
        <v>32</v>
      </c>
      <c r="B766" s="383">
        <f t="shared" ref="B766:C766" si="112">B157+B360+B563</f>
        <v>2759</v>
      </c>
      <c r="C766" s="383">
        <f t="shared" si="112"/>
        <v>44762</v>
      </c>
      <c r="D766" s="352">
        <f t="shared" si="97"/>
        <v>6.1637102899781061E-2</v>
      </c>
      <c r="E766" s="127" t="s">
        <v>1008</v>
      </c>
      <c r="F766" s="127"/>
      <c r="G766" s="127"/>
    </row>
    <row r="767" spans="1:7" x14ac:dyDescent="0.25">
      <c r="A767" s="210" t="s">
        <v>409</v>
      </c>
      <c r="B767" s="383">
        <f t="shared" ref="B767:C767" si="113">B158+B361+B564</f>
        <v>946</v>
      </c>
      <c r="C767" s="383">
        <f t="shared" si="113"/>
        <v>11711</v>
      </c>
      <c r="D767" s="352">
        <f t="shared" si="97"/>
        <v>8.0778755016651008E-2</v>
      </c>
      <c r="E767" s="127" t="s">
        <v>1008</v>
      </c>
      <c r="F767" s="127"/>
      <c r="G767" s="127"/>
    </row>
    <row r="768" spans="1:7" x14ac:dyDescent="0.25">
      <c r="A768" s="210" t="s">
        <v>220</v>
      </c>
      <c r="B768" s="383">
        <f t="shared" ref="B768:C768" si="114">B159+B362+B565</f>
        <v>2791</v>
      </c>
      <c r="C768" s="383">
        <f t="shared" si="114"/>
        <v>9519</v>
      </c>
      <c r="D768" s="352">
        <f t="shared" si="97"/>
        <v>0.2932030675491123</v>
      </c>
      <c r="E768" s="127" t="s">
        <v>1008</v>
      </c>
      <c r="F768" s="127"/>
      <c r="G768" s="127"/>
    </row>
    <row r="769" spans="1:7" x14ac:dyDescent="0.25">
      <c r="A769" s="210" t="s">
        <v>547</v>
      </c>
      <c r="B769" s="383">
        <f t="shared" ref="B769:C769" si="115">B160+B363+B566</f>
        <v>1585</v>
      </c>
      <c r="C769" s="383">
        <f t="shared" si="115"/>
        <v>5251</v>
      </c>
      <c r="D769" s="352">
        <f t="shared" si="97"/>
        <v>0.30184726718720245</v>
      </c>
      <c r="E769" s="127" t="s">
        <v>1008</v>
      </c>
      <c r="F769" s="127"/>
      <c r="G769" s="127"/>
    </row>
    <row r="770" spans="1:7" x14ac:dyDescent="0.25">
      <c r="A770" s="210" t="s">
        <v>589</v>
      </c>
      <c r="B770" s="383">
        <f t="shared" ref="B770:C770" si="116">B161+B364+B567</f>
        <v>168</v>
      </c>
      <c r="C770" s="383">
        <f t="shared" si="116"/>
        <v>3745</v>
      </c>
      <c r="D770" s="352">
        <f t="shared" si="97"/>
        <v>4.4859813084112146E-2</v>
      </c>
      <c r="E770" s="127" t="s">
        <v>1008</v>
      </c>
      <c r="F770" s="127"/>
      <c r="G770" s="127"/>
    </row>
    <row r="771" spans="1:7" x14ac:dyDescent="0.25">
      <c r="A771" s="210" t="s">
        <v>457</v>
      </c>
      <c r="B771" s="383">
        <f t="shared" ref="B771:C771" si="117">B162+B365+B568</f>
        <v>979</v>
      </c>
      <c r="C771" s="383">
        <f t="shared" si="117"/>
        <v>8315</v>
      </c>
      <c r="D771" s="352">
        <f t="shared" si="97"/>
        <v>0.11773902585688514</v>
      </c>
      <c r="E771" s="127" t="s">
        <v>1008</v>
      </c>
      <c r="F771" s="127"/>
      <c r="G771" s="127"/>
    </row>
    <row r="772" spans="1:7" x14ac:dyDescent="0.25">
      <c r="A772" s="210" t="s">
        <v>458</v>
      </c>
      <c r="B772" s="383">
        <f t="shared" ref="B772:C772" si="118">B163+B366+B569</f>
        <v>3178</v>
      </c>
      <c r="C772" s="383">
        <f t="shared" si="118"/>
        <v>10858</v>
      </c>
      <c r="D772" s="352">
        <f t="shared" si="97"/>
        <v>0.29268741941425674</v>
      </c>
      <c r="E772" s="127" t="s">
        <v>1008</v>
      </c>
      <c r="F772" s="127"/>
      <c r="G772" s="127"/>
    </row>
    <row r="773" spans="1:7" x14ac:dyDescent="0.25">
      <c r="A773" s="4" t="s">
        <v>414</v>
      </c>
      <c r="B773" s="383">
        <f t="shared" ref="B773:C773" si="119">B164+B367+B570</f>
        <v>141</v>
      </c>
      <c r="C773" s="383">
        <f t="shared" si="119"/>
        <v>7646</v>
      </c>
      <c r="D773" s="352">
        <f t="shared" si="97"/>
        <v>1.8441014909756734E-2</v>
      </c>
      <c r="E773" s="127" t="s">
        <v>1008</v>
      </c>
      <c r="F773" s="127"/>
      <c r="G773" s="127"/>
    </row>
    <row r="774" spans="1:7" x14ac:dyDescent="0.25">
      <c r="A774" s="4" t="s">
        <v>415</v>
      </c>
      <c r="B774" s="383">
        <f t="shared" ref="B774:C774" si="120">B165+B368+B571</f>
        <v>8</v>
      </c>
      <c r="C774" s="383">
        <f t="shared" si="120"/>
        <v>25315</v>
      </c>
      <c r="D774" s="352">
        <f t="shared" si="97"/>
        <v>3.1601817104483508E-4</v>
      </c>
      <c r="E774" s="127" t="s">
        <v>1008</v>
      </c>
      <c r="F774" s="127"/>
      <c r="G774" s="127"/>
    </row>
    <row r="775" spans="1:7" x14ac:dyDescent="0.25">
      <c r="A775" s="210" t="s">
        <v>541</v>
      </c>
      <c r="B775" s="383">
        <f t="shared" ref="B775:C775" si="121">B166+B369+B572</f>
        <v>5779</v>
      </c>
      <c r="C775" s="383">
        <f t="shared" si="121"/>
        <v>45754</v>
      </c>
      <c r="D775" s="352">
        <f t="shared" si="97"/>
        <v>0.12630589675219653</v>
      </c>
      <c r="E775" s="127" t="s">
        <v>1008</v>
      </c>
      <c r="F775" s="127"/>
      <c r="G775" s="127"/>
    </row>
    <row r="776" spans="1:7" ht="15.75" thickBot="1" x14ac:dyDescent="0.3">
      <c r="A776" s="212" t="s">
        <v>427</v>
      </c>
      <c r="B776" s="383">
        <f t="shared" ref="B776:C776" si="122">B167+B370+B573</f>
        <v>223</v>
      </c>
      <c r="C776" s="383">
        <f t="shared" si="122"/>
        <v>145787</v>
      </c>
      <c r="D776" s="352">
        <f t="shared" si="97"/>
        <v>1.5296288420778258E-3</v>
      </c>
      <c r="E776" s="127" t="s">
        <v>1008</v>
      </c>
      <c r="F776" s="127"/>
      <c r="G776" s="127"/>
    </row>
    <row r="777" spans="1:7" ht="15.75" thickBot="1" x14ac:dyDescent="0.3">
      <c r="A777" s="378"/>
      <c r="B777" s="418"/>
      <c r="C777" s="381"/>
      <c r="D777" s="381"/>
      <c r="E777" s="381"/>
      <c r="F777" s="127"/>
      <c r="G777" s="127"/>
    </row>
    <row r="778" spans="1:7" ht="15.75" thickBot="1" x14ac:dyDescent="0.3">
      <c r="A778" s="423" t="s">
        <v>495</v>
      </c>
      <c r="B778" s="440" t="s">
        <v>496</v>
      </c>
      <c r="C778" s="439" t="s">
        <v>485</v>
      </c>
      <c r="D778" s="394" t="s">
        <v>497</v>
      </c>
      <c r="E778" s="381"/>
      <c r="F778" s="127"/>
      <c r="G778" s="127"/>
    </row>
    <row r="779" spans="1:7" ht="15.75" thickBot="1" x14ac:dyDescent="0.3">
      <c r="A779" s="214" t="s">
        <v>398</v>
      </c>
      <c r="B779" s="383">
        <f t="shared" ref="B779:C779" si="123">B170+B373+B576</f>
        <v>44217</v>
      </c>
      <c r="C779" s="383">
        <f t="shared" si="123"/>
        <v>343573</v>
      </c>
      <c r="D779" s="352">
        <f t="shared" ref="D779:D781" si="124">B779/C779</f>
        <v>0.1286975402607306</v>
      </c>
      <c r="E779" s="381"/>
      <c r="F779" s="127"/>
      <c r="G779" s="127"/>
    </row>
    <row r="780" spans="1:7" x14ac:dyDescent="0.25">
      <c r="A780" s="205" t="s">
        <v>29</v>
      </c>
      <c r="B780" s="383">
        <f t="shared" ref="B780:C780" si="125">B171+B374+B577</f>
        <v>21460</v>
      </c>
      <c r="C780" s="383">
        <f t="shared" si="125"/>
        <v>52040</v>
      </c>
      <c r="D780" s="352">
        <f t="shared" si="124"/>
        <v>0.4123750960799385</v>
      </c>
      <c r="E780" s="381"/>
      <c r="F780" s="127"/>
      <c r="G780" s="127"/>
    </row>
    <row r="781" spans="1:7" ht="15.75" thickBot="1" x14ac:dyDescent="0.3">
      <c r="A781" s="215" t="s">
        <v>32</v>
      </c>
      <c r="B781" s="383">
        <f t="shared" ref="B781:C781" si="126">B172+B375+B578</f>
        <v>21507</v>
      </c>
      <c r="C781" s="383">
        <f t="shared" si="126"/>
        <v>44762</v>
      </c>
      <c r="D781" s="352">
        <f t="shared" si="124"/>
        <v>0.48047450962870292</v>
      </c>
      <c r="E781" s="381"/>
      <c r="F781" s="127"/>
      <c r="G781" s="127"/>
    </row>
    <row r="782" spans="1:7" ht="15.75" thickBot="1" x14ac:dyDescent="0.3">
      <c r="A782" s="378"/>
      <c r="B782" s="418"/>
      <c r="C782" s="381"/>
      <c r="D782" s="381"/>
      <c r="E782" s="381"/>
      <c r="F782" s="127"/>
      <c r="G782" s="127"/>
    </row>
    <row r="783" spans="1:7" ht="15.75" thickBot="1" x14ac:dyDescent="0.3">
      <c r="A783" s="423" t="s">
        <v>498</v>
      </c>
      <c r="B783" s="410" t="s">
        <v>499</v>
      </c>
      <c r="C783" s="392" t="s">
        <v>485</v>
      </c>
      <c r="D783" s="394" t="s">
        <v>500</v>
      </c>
      <c r="E783" s="381"/>
      <c r="F783" s="127"/>
      <c r="G783" s="127"/>
    </row>
    <row r="784" spans="1:7" ht="15.75" thickBot="1" x14ac:dyDescent="0.3">
      <c r="A784" s="209" t="s">
        <v>398</v>
      </c>
      <c r="B784" s="383">
        <f t="shared" ref="B784:C784" si="127">B175+B378+B581</f>
        <v>3982</v>
      </c>
      <c r="C784" s="383">
        <f t="shared" si="127"/>
        <v>312584</v>
      </c>
      <c r="D784" s="352">
        <f t="shared" ref="D784:D786" si="128">B784/C784</f>
        <v>1.2738975763314821E-2</v>
      </c>
      <c r="E784" s="381" t="s">
        <v>1011</v>
      </c>
      <c r="F784" s="127"/>
      <c r="G784" s="127"/>
    </row>
    <row r="785" spans="1:7" x14ac:dyDescent="0.25">
      <c r="A785" s="210" t="s">
        <v>29</v>
      </c>
      <c r="B785" s="383">
        <f t="shared" ref="B785:C785" si="129">B176+B379+B582</f>
        <v>53</v>
      </c>
      <c r="C785" s="383">
        <f t="shared" si="129"/>
        <v>47406</v>
      </c>
      <c r="D785" s="352">
        <f t="shared" si="128"/>
        <v>1.118001940682614E-3</v>
      </c>
      <c r="E785" s="381" t="s">
        <v>1011</v>
      </c>
      <c r="F785" s="127"/>
      <c r="G785" s="127"/>
    </row>
    <row r="786" spans="1:7" ht="15.75" thickBot="1" x14ac:dyDescent="0.3">
      <c r="A786" s="212" t="s">
        <v>32</v>
      </c>
      <c r="B786" s="383">
        <f t="shared" ref="B786:C786" si="130">B177+B380+B583</f>
        <v>1103</v>
      </c>
      <c r="C786" s="383">
        <f t="shared" si="130"/>
        <v>41654</v>
      </c>
      <c r="D786" s="352">
        <f t="shared" si="128"/>
        <v>2.6480049935180296E-2</v>
      </c>
      <c r="E786" s="381" t="s">
        <v>1011</v>
      </c>
      <c r="F786" s="127"/>
      <c r="G786" s="127"/>
    </row>
    <row r="787" spans="1:7" ht="15.75" thickBot="1" x14ac:dyDescent="0.3">
      <c r="A787" s="378"/>
      <c r="B787" s="418"/>
      <c r="C787" s="381"/>
      <c r="D787" s="381"/>
      <c r="E787" s="381"/>
      <c r="F787" s="127"/>
      <c r="G787" s="127"/>
    </row>
    <row r="788" spans="1:7" ht="15.75" thickBot="1" x14ac:dyDescent="0.3">
      <c r="A788" s="423" t="s">
        <v>501</v>
      </c>
      <c r="B788" s="410" t="s">
        <v>502</v>
      </c>
      <c r="C788" s="392" t="s">
        <v>485</v>
      </c>
      <c r="D788" s="394" t="s">
        <v>503</v>
      </c>
      <c r="E788" s="381"/>
      <c r="F788" s="127"/>
      <c r="G788" s="127"/>
    </row>
    <row r="789" spans="1:7" ht="15.75" thickBot="1" x14ac:dyDescent="0.3">
      <c r="A789" s="209" t="s">
        <v>398</v>
      </c>
      <c r="B789" s="383">
        <f t="shared" ref="B789:C789" si="131">B180+B383+B586</f>
        <v>26224</v>
      </c>
      <c r="C789" s="383">
        <f t="shared" si="131"/>
        <v>312584</v>
      </c>
      <c r="D789" s="352">
        <f t="shared" ref="D789:D790" si="132">B789/C789</f>
        <v>8.3894249225808099E-2</v>
      </c>
      <c r="E789" s="381" t="s">
        <v>1011</v>
      </c>
      <c r="F789" s="127"/>
      <c r="G789" s="127"/>
    </row>
    <row r="790" spans="1:7" ht="15.75" thickBot="1" x14ac:dyDescent="0.3">
      <c r="A790" s="212" t="s">
        <v>32</v>
      </c>
      <c r="B790" s="383">
        <f t="shared" ref="B790:C790" si="133">B181+B384+B587</f>
        <v>10624</v>
      </c>
      <c r="C790" s="383">
        <f t="shared" si="133"/>
        <v>41654</v>
      </c>
      <c r="D790" s="352">
        <f t="shared" si="132"/>
        <v>0.25505353627502758</v>
      </c>
      <c r="E790" s="381" t="s">
        <v>1011</v>
      </c>
      <c r="F790" s="127"/>
      <c r="G790" s="127"/>
    </row>
    <row r="791" spans="1:7" ht="15.75" thickBot="1" x14ac:dyDescent="0.3">
      <c r="A791" s="378"/>
      <c r="B791" s="418"/>
      <c r="C791" s="381"/>
      <c r="D791" s="381"/>
      <c r="E791" s="381"/>
      <c r="F791" s="127"/>
      <c r="G791" s="127"/>
    </row>
    <row r="792" spans="1:7" ht="15.75" thickBot="1" x14ac:dyDescent="0.3">
      <c r="A792" s="423" t="s">
        <v>504</v>
      </c>
      <c r="B792" s="410" t="s">
        <v>505</v>
      </c>
      <c r="C792" s="392" t="s">
        <v>485</v>
      </c>
      <c r="D792" s="394" t="s">
        <v>506</v>
      </c>
      <c r="E792" s="381"/>
      <c r="F792" s="127"/>
      <c r="G792" s="127"/>
    </row>
    <row r="793" spans="1:7" ht="15.75" thickBot="1" x14ac:dyDescent="0.3">
      <c r="A793" s="209" t="s">
        <v>398</v>
      </c>
      <c r="B793" s="383">
        <f t="shared" ref="B793:C793" si="134">B184+B387+B590</f>
        <v>29060</v>
      </c>
      <c r="C793" s="383">
        <f t="shared" si="134"/>
        <v>312584</v>
      </c>
      <c r="D793" s="352">
        <f t="shared" ref="D793" si="135">B793/C793</f>
        <v>9.296701046758632E-2</v>
      </c>
      <c r="E793" s="381" t="s">
        <v>1011</v>
      </c>
      <c r="F793" s="127"/>
      <c r="G793" s="127"/>
    </row>
    <row r="794" spans="1:7" ht="15.75" thickBot="1" x14ac:dyDescent="0.3">
      <c r="A794" s="378"/>
      <c r="B794" s="418"/>
      <c r="C794" s="381"/>
      <c r="D794" s="381"/>
      <c r="E794" s="127"/>
      <c r="F794" s="127"/>
      <c r="G794" s="127"/>
    </row>
    <row r="795" spans="1:7" ht="30.75" thickBot="1" x14ac:dyDescent="0.3">
      <c r="A795" s="426" t="s">
        <v>534</v>
      </c>
      <c r="B795" s="440" t="s">
        <v>511</v>
      </c>
      <c r="C795" s="439" t="s">
        <v>512</v>
      </c>
      <c r="D795" s="394" t="s">
        <v>510</v>
      </c>
      <c r="E795" s="381"/>
      <c r="F795" s="127"/>
      <c r="G795" s="127"/>
    </row>
    <row r="796" spans="1:7" x14ac:dyDescent="0.25">
      <c r="A796" s="353" t="s">
        <v>484</v>
      </c>
      <c r="B796" s="383">
        <f t="shared" ref="B796:C796" si="136">B187+B390+B593</f>
        <v>3459</v>
      </c>
      <c r="C796" s="383">
        <f t="shared" si="136"/>
        <v>3636</v>
      </c>
      <c r="D796" s="352">
        <f t="shared" ref="D796:D801" si="137">B796/C796</f>
        <v>0.95132013201320131</v>
      </c>
      <c r="E796" s="381"/>
      <c r="F796" s="127"/>
      <c r="G796" s="127"/>
    </row>
    <row r="797" spans="1:7" x14ac:dyDescent="0.25">
      <c r="A797" s="353" t="s">
        <v>588</v>
      </c>
      <c r="B797" s="383">
        <f t="shared" ref="B797:C797" si="138">B188+B391+B594</f>
        <v>81750</v>
      </c>
      <c r="C797" s="383">
        <f t="shared" si="138"/>
        <v>86334</v>
      </c>
      <c r="D797" s="352">
        <f t="shared" si="137"/>
        <v>0.94690388491208566</v>
      </c>
      <c r="E797" s="381" t="s">
        <v>1008</v>
      </c>
      <c r="F797" s="127"/>
      <c r="G797" s="127"/>
    </row>
    <row r="798" spans="1:7" x14ac:dyDescent="0.25">
      <c r="A798" s="353" t="s">
        <v>480</v>
      </c>
      <c r="B798" s="383">
        <f t="shared" ref="B798:C798" si="139">B189+B392+B595</f>
        <v>1212</v>
      </c>
      <c r="C798" s="383">
        <f t="shared" si="139"/>
        <v>5411</v>
      </c>
      <c r="D798" s="352">
        <f t="shared" si="137"/>
        <v>0.22398817224172982</v>
      </c>
      <c r="E798" s="381"/>
      <c r="F798" s="127"/>
      <c r="G798" s="127"/>
    </row>
    <row r="799" spans="1:7" x14ac:dyDescent="0.25">
      <c r="A799" s="353" t="s">
        <v>481</v>
      </c>
      <c r="B799" s="383">
        <f t="shared" ref="B799:C799" si="140">B190+B393+B596</f>
        <v>1346</v>
      </c>
      <c r="C799" s="383">
        <f t="shared" si="140"/>
        <v>34398</v>
      </c>
      <c r="D799" s="352">
        <f t="shared" si="137"/>
        <v>3.9130181987324847E-2</v>
      </c>
      <c r="E799" s="381"/>
      <c r="F799" s="127"/>
      <c r="G799" s="127"/>
    </row>
    <row r="800" spans="1:7" x14ac:dyDescent="0.25">
      <c r="A800" s="353" t="s">
        <v>482</v>
      </c>
      <c r="B800" s="383">
        <f t="shared" ref="B800:C800" si="141">B191+B394+B597</f>
        <v>5867</v>
      </c>
      <c r="C800" s="383">
        <f t="shared" si="141"/>
        <v>21347</v>
      </c>
      <c r="D800" s="352">
        <f t="shared" si="137"/>
        <v>0.27483955590949549</v>
      </c>
      <c r="E800" s="381"/>
      <c r="F800" s="127"/>
      <c r="G800" s="127"/>
    </row>
    <row r="801" spans="1:7" ht="15.75" thickBot="1" x14ac:dyDescent="0.3">
      <c r="A801" s="354" t="s">
        <v>483</v>
      </c>
      <c r="B801" s="383">
        <f t="shared" ref="B801:C801" si="142">B192+B395+B598</f>
        <v>24139</v>
      </c>
      <c r="C801" s="383">
        <f t="shared" si="142"/>
        <v>29357</v>
      </c>
      <c r="D801" s="352">
        <f t="shared" si="137"/>
        <v>0.82225704261334609</v>
      </c>
      <c r="E801" s="381" t="s">
        <v>1008</v>
      </c>
      <c r="F801" s="127"/>
      <c r="G801" s="127"/>
    </row>
    <row r="802" spans="1:7" ht="15.75" thickBot="1" x14ac:dyDescent="0.3">
      <c r="A802" s="378"/>
      <c r="B802" s="418"/>
      <c r="C802" s="381"/>
      <c r="D802" s="381"/>
      <c r="E802" s="381"/>
      <c r="F802" s="127"/>
      <c r="G802" s="127"/>
    </row>
    <row r="803" spans="1:7" ht="15.75" thickBot="1" x14ac:dyDescent="0.3">
      <c r="A803" s="207" t="s">
        <v>470</v>
      </c>
      <c r="B803" s="427"/>
      <c r="C803" s="427"/>
      <c r="D803" s="427"/>
      <c r="E803" s="381"/>
      <c r="F803" s="127"/>
      <c r="G803" s="127"/>
    </row>
    <row r="804" spans="1:7" ht="30.75" thickBot="1" x14ac:dyDescent="0.3">
      <c r="A804" s="426" t="s">
        <v>642</v>
      </c>
      <c r="B804" s="410" t="s">
        <v>511</v>
      </c>
      <c r="C804" s="392" t="s">
        <v>513</v>
      </c>
      <c r="D804" s="394" t="s">
        <v>514</v>
      </c>
      <c r="E804" s="381"/>
      <c r="F804" s="127"/>
      <c r="G804" s="127"/>
    </row>
    <row r="805" spans="1:7" x14ac:dyDescent="0.25">
      <c r="A805" s="220" t="s">
        <v>471</v>
      </c>
      <c r="B805" s="383">
        <f t="shared" ref="B805:C805" si="143">B196+B399+B602</f>
        <v>168189</v>
      </c>
      <c r="C805" s="383">
        <f t="shared" si="143"/>
        <v>168217</v>
      </c>
      <c r="D805" s="352">
        <f t="shared" ref="D805:D807" si="144">B805/C805</f>
        <v>0.99983354833340266</v>
      </c>
      <c r="E805" s="381"/>
      <c r="F805" s="127"/>
      <c r="G805" s="127"/>
    </row>
    <row r="806" spans="1:7" x14ac:dyDescent="0.25">
      <c r="A806" s="220" t="s">
        <v>472</v>
      </c>
      <c r="B806" s="383">
        <f t="shared" ref="B806:C806" si="145">B197+B400+B603</f>
        <v>167956</v>
      </c>
      <c r="C806" s="383">
        <f t="shared" si="145"/>
        <v>168217</v>
      </c>
      <c r="D806" s="352">
        <f t="shared" si="144"/>
        <v>0.9984484326792179</v>
      </c>
      <c r="E806" s="381"/>
      <c r="F806" s="127"/>
      <c r="G806" s="127"/>
    </row>
    <row r="807" spans="1:7" ht="15.75" thickBot="1" x14ac:dyDescent="0.3">
      <c r="A807" s="220" t="s">
        <v>473</v>
      </c>
      <c r="B807" s="383">
        <f t="shared" ref="B807:C807" si="146">B198+B401+B604</f>
        <v>154839</v>
      </c>
      <c r="C807" s="383">
        <f t="shared" si="146"/>
        <v>155204</v>
      </c>
      <c r="D807" s="352">
        <f t="shared" si="144"/>
        <v>0.99764825648823485</v>
      </c>
      <c r="E807" s="381" t="s">
        <v>1011</v>
      </c>
      <c r="F807" s="127"/>
      <c r="G807" s="127"/>
    </row>
    <row r="808" spans="1:7" ht="45.75" thickBot="1" x14ac:dyDescent="0.3">
      <c r="A808" s="426" t="s">
        <v>643</v>
      </c>
      <c r="B808" s="410" t="s">
        <v>511</v>
      </c>
      <c r="C808" s="392" t="s">
        <v>515</v>
      </c>
      <c r="D808" s="394" t="s">
        <v>514</v>
      </c>
      <c r="E808" s="381"/>
      <c r="F808" s="127"/>
      <c r="G808" s="127"/>
    </row>
    <row r="809" spans="1:7" x14ac:dyDescent="0.25">
      <c r="A809" s="220" t="s">
        <v>474</v>
      </c>
      <c r="B809" s="383">
        <f t="shared" ref="B809:C811" si="147">B200</f>
        <v>61135</v>
      </c>
      <c r="C809" s="383">
        <f t="shared" si="147"/>
        <v>61145</v>
      </c>
      <c r="D809" s="352">
        <f t="shared" ref="D809:D811" si="148">B809/C809</f>
        <v>0.99983645432987167</v>
      </c>
      <c r="E809" s="381" t="s">
        <v>1011</v>
      </c>
      <c r="F809" s="127"/>
      <c r="G809" s="127"/>
    </row>
    <row r="810" spans="1:7" x14ac:dyDescent="0.25">
      <c r="A810" s="220" t="s">
        <v>475</v>
      </c>
      <c r="B810" s="383">
        <f t="shared" si="147"/>
        <v>61139</v>
      </c>
      <c r="C810" s="383">
        <f t="shared" si="147"/>
        <v>61145</v>
      </c>
      <c r="D810" s="352">
        <f t="shared" si="148"/>
        <v>0.99990187259792296</v>
      </c>
      <c r="E810" s="381" t="s">
        <v>1011</v>
      </c>
      <c r="F810" s="127"/>
      <c r="G810" s="127"/>
    </row>
    <row r="811" spans="1:7" ht="15.75" thickBot="1" x14ac:dyDescent="0.3">
      <c r="A811" s="220" t="s">
        <v>476</v>
      </c>
      <c r="B811" s="383">
        <f t="shared" si="147"/>
        <v>57535</v>
      </c>
      <c r="C811" s="383">
        <f t="shared" si="147"/>
        <v>61145</v>
      </c>
      <c r="D811" s="352">
        <f t="shared" si="148"/>
        <v>0.94096001308365362</v>
      </c>
      <c r="E811" s="381" t="s">
        <v>1011</v>
      </c>
      <c r="F811" s="127"/>
      <c r="G811" s="127"/>
    </row>
    <row r="812" spans="1:7" ht="45.75" thickBot="1" x14ac:dyDescent="0.3">
      <c r="A812" s="426" t="s">
        <v>644</v>
      </c>
      <c r="B812" s="410" t="s">
        <v>511</v>
      </c>
      <c r="C812" s="392" t="s">
        <v>639</v>
      </c>
      <c r="D812" s="394" t="s">
        <v>514</v>
      </c>
      <c r="E812" s="381"/>
      <c r="F812" s="127"/>
      <c r="G812" s="127"/>
    </row>
    <row r="813" spans="1:7" x14ac:dyDescent="0.25">
      <c r="A813" s="220" t="s">
        <v>477</v>
      </c>
      <c r="B813" s="383">
        <f t="shared" ref="B813:C813" si="149">B204+B407+B610</f>
        <v>91242</v>
      </c>
      <c r="C813" s="383">
        <f t="shared" si="149"/>
        <v>91431</v>
      </c>
      <c r="D813" s="352">
        <f t="shared" ref="D813:D815" si="150">B813/C813</f>
        <v>0.99793286740820952</v>
      </c>
      <c r="E813" s="381"/>
      <c r="F813" s="127"/>
      <c r="G813" s="127"/>
    </row>
    <row r="814" spans="1:7" x14ac:dyDescent="0.25">
      <c r="A814" s="220" t="s">
        <v>478</v>
      </c>
      <c r="B814" s="383">
        <f t="shared" ref="B814:C814" si="151">B205+B408+B611</f>
        <v>91373</v>
      </c>
      <c r="C814" s="383">
        <f t="shared" si="151"/>
        <v>91431</v>
      </c>
      <c r="D814" s="352">
        <f t="shared" si="150"/>
        <v>0.99936564185013832</v>
      </c>
      <c r="E814" s="381"/>
      <c r="F814" s="127"/>
      <c r="G814" s="127"/>
    </row>
    <row r="815" spans="1:7" ht="15.75" thickBot="1" x14ac:dyDescent="0.3">
      <c r="A815" s="220" t="s">
        <v>479</v>
      </c>
      <c r="B815" s="383">
        <f t="shared" ref="B815" si="152">B206+B409+B612</f>
        <v>1156</v>
      </c>
      <c r="C815" s="383">
        <v>2823</v>
      </c>
      <c r="D815" s="352">
        <f t="shared" si="150"/>
        <v>0.40949344668792065</v>
      </c>
      <c r="E815" s="381" t="s">
        <v>1046</v>
      </c>
      <c r="F815" s="127"/>
      <c r="G815" s="127"/>
    </row>
    <row r="816" spans="1:7" ht="45.75" thickBot="1" x14ac:dyDescent="0.3">
      <c r="A816" s="426" t="s">
        <v>645</v>
      </c>
      <c r="B816" s="410" t="s">
        <v>511</v>
      </c>
      <c r="C816" s="392" t="s">
        <v>640</v>
      </c>
      <c r="D816" s="394" t="s">
        <v>514</v>
      </c>
      <c r="E816" s="381"/>
      <c r="F816" s="127"/>
      <c r="G816" s="127"/>
    </row>
    <row r="817" spans="1:7" x14ac:dyDescent="0.25">
      <c r="A817" s="220" t="s">
        <v>637</v>
      </c>
      <c r="B817" s="383">
        <f t="shared" ref="B817:C817" si="153">B208+B411+B614</f>
        <v>70916</v>
      </c>
      <c r="C817" s="383">
        <f t="shared" si="153"/>
        <v>70935</v>
      </c>
      <c r="D817" s="352">
        <f t="shared" ref="D817:D818" si="154">B817/C817</f>
        <v>0.99973214915063091</v>
      </c>
      <c r="E817" s="381" t="s">
        <v>1008</v>
      </c>
      <c r="F817" s="127"/>
      <c r="G817" s="127"/>
    </row>
    <row r="818" spans="1:7" x14ac:dyDescent="0.25">
      <c r="A818" s="220" t="s">
        <v>638</v>
      </c>
      <c r="B818" s="383">
        <f t="shared" ref="B818:C818" si="155">B209+B412+B615</f>
        <v>70926</v>
      </c>
      <c r="C818" s="383">
        <f t="shared" si="155"/>
        <v>70935</v>
      </c>
      <c r="D818" s="352">
        <f t="shared" si="154"/>
        <v>0.99987312328187783</v>
      </c>
      <c r="E818" s="381" t="s">
        <v>1008</v>
      </c>
      <c r="F818" s="127"/>
      <c r="G818" s="127"/>
    </row>
    <row r="819" spans="1:7" x14ac:dyDescent="0.25">
      <c r="A819" s="378"/>
      <c r="B819" s="418"/>
      <c r="C819" s="418"/>
      <c r="D819" s="418"/>
      <c r="E819" s="418"/>
      <c r="F819" s="208"/>
      <c r="G819" s="208"/>
    </row>
    <row r="820" spans="1:7" x14ac:dyDescent="0.25"/>
    <row r="821" spans="1:7" x14ac:dyDescent="0.25"/>
    <row r="822" spans="1:7" x14ac:dyDescent="0.25"/>
    <row r="823" spans="1:7" x14ac:dyDescent="0.25"/>
    <row r="824" spans="1:7" x14ac:dyDescent="0.25"/>
    <row r="825" spans="1:7" x14ac:dyDescent="0.25"/>
    <row r="826" spans="1:7" x14ac:dyDescent="0.25"/>
    <row r="827" spans="1:7" x14ac:dyDescent="0.25"/>
    <row r="828" spans="1:7" x14ac:dyDescent="0.25"/>
    <row r="829" spans="1:7" x14ac:dyDescent="0.25"/>
    <row r="830" spans="1:7" x14ac:dyDescent="0.25"/>
    <row r="831" spans="1:7" x14ac:dyDescent="0.25"/>
    <row r="832" spans="1:7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</sheetData>
  <mergeCells count="4">
    <mergeCell ref="A1:G2"/>
    <mergeCell ref="A416:B416"/>
    <mergeCell ref="A213:B213"/>
    <mergeCell ref="A10:B10"/>
  </mergeCells>
  <pageMargins left="0.33" right="0.37" top="0.33" bottom="0.32" header="0.31496062992125984" footer="0.31496062992125984"/>
  <pageSetup paperSize="9" scale="45" fitToHeight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S202"/>
  <sheetViews>
    <sheetView showGridLines="0" zoomScaleNormal="100" workbookViewId="0">
      <pane xSplit="1" ySplit="2" topLeftCell="AA90" activePane="bottomRight" state="frozen"/>
      <selection pane="topRight" activeCell="B1" sqref="B1"/>
      <selection pane="bottomLeft" activeCell="A3" sqref="A3"/>
      <selection pane="bottomRight" activeCell="AA115" sqref="AA115"/>
    </sheetView>
  </sheetViews>
  <sheetFormatPr defaultColWidth="0" defaultRowHeight="15" x14ac:dyDescent="0.25"/>
  <cols>
    <col min="1" max="1" width="39.42578125" style="370" bestFit="1" customWidth="1"/>
    <col min="2" max="26" width="39.42578125" style="503" customWidth="1"/>
    <col min="27" max="27" width="42.28515625" style="503" customWidth="1"/>
    <col min="28" max="29" width="39.42578125" style="503" customWidth="1"/>
    <col min="30" max="30" width="42.28515625" style="503" customWidth="1"/>
    <col min="31" max="32" width="0" style="322" hidden="1" customWidth="1"/>
    <col min="33" max="16384" width="9.140625" style="322" hidden="1"/>
  </cols>
  <sheetData>
    <row r="1" spans="1:45" ht="15" customHeight="1" x14ac:dyDescent="0.25">
      <c r="A1" s="774" t="s">
        <v>392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</row>
    <row r="2" spans="1:45" ht="42" customHeight="1" x14ac:dyDescent="0.25">
      <c r="A2" s="775"/>
      <c r="B2" s="442" t="s">
        <v>398</v>
      </c>
      <c r="C2" s="442" t="s">
        <v>400</v>
      </c>
      <c r="D2" s="442" t="s">
        <v>401</v>
      </c>
      <c r="E2" s="442" t="s">
        <v>402</v>
      </c>
      <c r="F2" s="442" t="s">
        <v>403</v>
      </c>
      <c r="G2" s="442" t="s">
        <v>399</v>
      </c>
      <c r="H2" s="442" t="s">
        <v>6</v>
      </c>
      <c r="I2" s="442" t="s">
        <v>404</v>
      </c>
      <c r="J2" s="442" t="s">
        <v>587</v>
      </c>
      <c r="K2" s="442" t="s">
        <v>406</v>
      </c>
      <c r="L2" s="442" t="s">
        <v>407</v>
      </c>
      <c r="M2" s="442" t="s">
        <v>634</v>
      </c>
      <c r="N2" s="442" t="s">
        <v>1063</v>
      </c>
      <c r="O2" s="442" t="s">
        <v>29</v>
      </c>
      <c r="P2" s="442" t="s">
        <v>40</v>
      </c>
      <c r="Q2" s="442" t="s">
        <v>540</v>
      </c>
      <c r="R2" s="442" t="s">
        <v>32</v>
      </c>
      <c r="S2" s="442" t="s">
        <v>409</v>
      </c>
      <c r="T2" s="442" t="s">
        <v>220</v>
      </c>
      <c r="U2" s="442" t="s">
        <v>547</v>
      </c>
      <c r="V2" s="442" t="s">
        <v>589</v>
      </c>
      <c r="W2" s="442" t="s">
        <v>457</v>
      </c>
      <c r="X2" s="442" t="s">
        <v>458</v>
      </c>
      <c r="Y2" s="442" t="s">
        <v>414</v>
      </c>
      <c r="Z2" s="442" t="s">
        <v>415</v>
      </c>
      <c r="AA2" s="442" t="s">
        <v>541</v>
      </c>
      <c r="AB2" s="442" t="s">
        <v>656</v>
      </c>
      <c r="AC2" s="442" t="s">
        <v>653</v>
      </c>
      <c r="AD2" s="442" t="s">
        <v>654</v>
      </c>
      <c r="AF2" s="323"/>
    </row>
    <row r="3" spans="1:45" s="324" customFormat="1" ht="9.75" customHeight="1" thickBot="1" x14ac:dyDescent="0.3">
      <c r="A3" s="443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44"/>
      <c r="AC3" s="444"/>
      <c r="AD3" s="444"/>
      <c r="AF3" s="325"/>
    </row>
    <row r="4" spans="1:45" s="327" customFormat="1" ht="21.75" customHeight="1" thickBot="1" x14ac:dyDescent="0.4">
      <c r="A4" s="445" t="s">
        <v>348</v>
      </c>
      <c r="B4" s="446"/>
      <c r="C4" s="447"/>
      <c r="D4" s="447"/>
      <c r="E4" s="447"/>
      <c r="F4" s="447"/>
      <c r="G4" s="447"/>
      <c r="H4" s="444"/>
      <c r="I4" s="448"/>
      <c r="J4" s="448"/>
      <c r="K4" s="448"/>
      <c r="L4" s="448"/>
      <c r="M4" s="448"/>
      <c r="N4" s="425"/>
      <c r="O4" s="425"/>
      <c r="P4" s="425"/>
      <c r="Q4" s="425"/>
      <c r="R4" s="425"/>
      <c r="S4" s="449"/>
      <c r="T4" s="425"/>
      <c r="U4" s="450"/>
      <c r="V4" s="450"/>
      <c r="W4" s="450"/>
      <c r="X4" s="450"/>
      <c r="Y4" s="450"/>
      <c r="Z4" s="450"/>
      <c r="AA4" s="450"/>
      <c r="AB4" s="425"/>
      <c r="AC4" s="425"/>
      <c r="AD4" s="450"/>
      <c r="AE4" s="326"/>
      <c r="AF4" s="202"/>
      <c r="AG4" s="202"/>
      <c r="AH4" s="202"/>
      <c r="AI4" s="203"/>
      <c r="AJ4" s="203"/>
      <c r="AK4" s="203"/>
      <c r="AL4" s="180"/>
      <c r="AM4" s="201"/>
      <c r="AN4" s="201"/>
      <c r="AO4" s="201"/>
      <c r="AP4" s="201"/>
      <c r="AQ4" s="201"/>
      <c r="AR4" s="201"/>
      <c r="AS4" s="201"/>
    </row>
    <row r="5" spans="1:45" s="327" customFormat="1" ht="21.75" customHeight="1" x14ac:dyDescent="0.35">
      <c r="A5" s="451" t="s">
        <v>530</v>
      </c>
      <c r="B5" s="452"/>
      <c r="C5" s="447"/>
      <c r="D5" s="447"/>
      <c r="E5" s="447"/>
      <c r="F5" s="447"/>
      <c r="G5" s="447"/>
      <c r="H5" s="444"/>
      <c r="I5" s="448"/>
      <c r="J5" s="448"/>
      <c r="K5" s="448"/>
      <c r="L5" s="448"/>
      <c r="M5" s="448"/>
      <c r="N5" s="425"/>
      <c r="O5" s="425"/>
      <c r="P5" s="425"/>
      <c r="Q5" s="425"/>
      <c r="R5" s="425"/>
      <c r="S5" s="449"/>
      <c r="T5" s="425"/>
      <c r="U5" s="450"/>
      <c r="V5" s="450"/>
      <c r="W5" s="450"/>
      <c r="X5" s="450"/>
      <c r="Y5" s="450"/>
      <c r="Z5" s="450"/>
      <c r="AA5" s="450"/>
      <c r="AB5" s="425"/>
      <c r="AC5" s="425"/>
      <c r="AD5" s="450"/>
      <c r="AE5" s="326"/>
      <c r="AF5" s="202"/>
      <c r="AG5" s="202"/>
      <c r="AH5" s="202"/>
      <c r="AI5" s="203"/>
      <c r="AJ5" s="203"/>
      <c r="AK5" s="203"/>
      <c r="AL5" s="180"/>
      <c r="AM5" s="201"/>
      <c r="AN5" s="201"/>
      <c r="AO5" s="201"/>
      <c r="AP5" s="201"/>
      <c r="AQ5" s="201"/>
      <c r="AR5" s="201"/>
      <c r="AS5" s="201"/>
    </row>
    <row r="6" spans="1:45" s="327" customFormat="1" ht="21.75" customHeight="1" thickBot="1" x14ac:dyDescent="0.4">
      <c r="A6" s="453" t="s">
        <v>531</v>
      </c>
      <c r="B6" s="454"/>
      <c r="C6" s="447"/>
      <c r="D6" s="447"/>
      <c r="E6" s="447"/>
      <c r="F6" s="447"/>
      <c r="G6" s="447"/>
      <c r="H6" s="444"/>
      <c r="I6" s="448"/>
      <c r="J6" s="448"/>
      <c r="K6" s="448"/>
      <c r="L6" s="448"/>
      <c r="M6" s="448"/>
      <c r="N6" s="425"/>
      <c r="O6" s="425"/>
      <c r="P6" s="425"/>
      <c r="Q6" s="425"/>
      <c r="R6" s="425"/>
      <c r="S6" s="449"/>
      <c r="T6" s="425"/>
      <c r="U6" s="450"/>
      <c r="V6" s="450"/>
      <c r="W6" s="450"/>
      <c r="X6" s="450"/>
      <c r="Y6" s="450"/>
      <c r="Z6" s="450"/>
      <c r="AA6" s="450"/>
      <c r="AB6" s="425"/>
      <c r="AC6" s="425"/>
      <c r="AD6" s="450"/>
      <c r="AE6" s="326"/>
      <c r="AF6" s="202"/>
      <c r="AG6" s="202"/>
      <c r="AH6" s="202"/>
      <c r="AI6" s="203"/>
      <c r="AJ6" s="203"/>
      <c r="AK6" s="203"/>
      <c r="AL6" s="180"/>
      <c r="AM6" s="201"/>
      <c r="AN6" s="201"/>
      <c r="AO6" s="201"/>
      <c r="AP6" s="201"/>
      <c r="AQ6" s="201"/>
      <c r="AR6" s="201"/>
      <c r="AS6" s="201"/>
    </row>
    <row r="7" spans="1:45" s="327" customFormat="1" ht="9.75" customHeight="1" thickBot="1" x14ac:dyDescent="0.4">
      <c r="A7" s="373"/>
      <c r="B7" s="447"/>
      <c r="C7" s="447"/>
      <c r="D7" s="447"/>
      <c r="E7" s="447"/>
      <c r="F7" s="447"/>
      <c r="G7" s="447"/>
      <c r="H7" s="448"/>
      <c r="I7" s="448"/>
      <c r="J7" s="448"/>
      <c r="K7" s="448"/>
      <c r="L7" s="448"/>
      <c r="M7" s="448"/>
      <c r="N7" s="425"/>
      <c r="O7" s="425"/>
      <c r="P7" s="425"/>
      <c r="Q7" s="425"/>
      <c r="R7" s="425"/>
      <c r="S7" s="449"/>
      <c r="T7" s="425"/>
      <c r="U7" s="450"/>
      <c r="V7" s="450"/>
      <c r="W7" s="450"/>
      <c r="X7" s="450"/>
      <c r="Y7" s="450"/>
      <c r="Z7" s="450"/>
      <c r="AA7" s="450"/>
      <c r="AB7" s="425"/>
      <c r="AC7" s="425"/>
      <c r="AD7" s="450"/>
      <c r="AE7" s="326"/>
      <c r="AF7" s="202"/>
      <c r="AG7" s="202"/>
      <c r="AH7" s="202"/>
      <c r="AI7" s="203"/>
      <c r="AJ7" s="203"/>
      <c r="AK7" s="203"/>
      <c r="AL7" s="180"/>
      <c r="AM7" s="201"/>
      <c r="AN7" s="201"/>
      <c r="AO7" s="201"/>
      <c r="AP7" s="201"/>
      <c r="AQ7" s="201"/>
      <c r="AR7" s="201"/>
      <c r="AS7" s="201"/>
    </row>
    <row r="8" spans="1:45" ht="29.25" customHeight="1" thickBot="1" x14ac:dyDescent="0.3">
      <c r="A8" s="376" t="s">
        <v>1</v>
      </c>
      <c r="B8" s="455"/>
      <c r="C8" s="455"/>
      <c r="D8" s="455"/>
      <c r="E8" s="455"/>
      <c r="F8" s="455"/>
      <c r="G8" s="455"/>
      <c r="H8" s="456"/>
      <c r="I8" s="456"/>
      <c r="J8" s="455"/>
      <c r="K8" s="455"/>
      <c r="L8" s="455"/>
      <c r="M8" s="455"/>
      <c r="N8" s="455"/>
      <c r="O8" s="455"/>
      <c r="P8" s="455"/>
      <c r="Q8" s="455"/>
      <c r="R8" s="455"/>
      <c r="S8" s="455"/>
      <c r="T8" s="455"/>
      <c r="U8" s="455"/>
      <c r="V8" s="455"/>
      <c r="W8" s="455"/>
      <c r="X8" s="455"/>
      <c r="Y8" s="455"/>
      <c r="Z8" s="455"/>
      <c r="AA8" s="455"/>
      <c r="AB8" s="455"/>
      <c r="AC8" s="455"/>
      <c r="AD8" s="455"/>
    </row>
    <row r="9" spans="1:45" s="328" customFormat="1" ht="15.75" x14ac:dyDescent="0.25">
      <c r="A9" s="457" t="s">
        <v>236</v>
      </c>
      <c r="B9" s="458"/>
      <c r="C9" s="458"/>
      <c r="D9" s="458"/>
      <c r="E9" s="458"/>
      <c r="F9" s="458"/>
      <c r="G9" s="459"/>
      <c r="H9" s="458"/>
      <c r="I9" s="458"/>
      <c r="J9" s="458"/>
      <c r="K9" s="458"/>
      <c r="L9" s="458"/>
      <c r="M9" s="458"/>
      <c r="N9" s="458"/>
      <c r="O9" s="458"/>
      <c r="P9" s="458"/>
      <c r="Q9" s="458"/>
      <c r="R9" s="458"/>
      <c r="S9" s="458"/>
      <c r="T9" s="458"/>
      <c r="U9" s="458"/>
      <c r="V9" s="458"/>
      <c r="W9" s="458"/>
      <c r="X9" s="458"/>
      <c r="Y9" s="458"/>
      <c r="Z9" s="458"/>
      <c r="AA9" s="458"/>
      <c r="AB9" s="458"/>
      <c r="AC9" s="458"/>
      <c r="AD9" s="458"/>
    </row>
    <row r="10" spans="1:45" s="329" customFormat="1" ht="12.75" x14ac:dyDescent="0.2">
      <c r="A10" s="460" t="s">
        <v>237</v>
      </c>
      <c r="B10" s="461">
        <v>5.4000000000000003E-3</v>
      </c>
      <c r="C10" s="461">
        <v>-6.13E-2</v>
      </c>
      <c r="D10" s="461">
        <v>2.9499999999999998E-2</v>
      </c>
      <c r="E10" s="461">
        <v>7.9000000000000008E-3</v>
      </c>
      <c r="F10" s="461">
        <v>-1.7399999999999999E-2</v>
      </c>
      <c r="G10" s="462">
        <v>2.92E-2</v>
      </c>
      <c r="H10" s="461">
        <v>-8.8000000000000005E-3</v>
      </c>
      <c r="I10" s="461">
        <v>3.9199999999999999E-2</v>
      </c>
      <c r="J10" s="461">
        <v>2.8400000000000002E-2</v>
      </c>
      <c r="K10" s="461">
        <v>1.2200000000000001E-2</v>
      </c>
      <c r="L10" s="461">
        <v>4.4200000000000003E-2</v>
      </c>
      <c r="M10" s="461">
        <v>1.24E-2</v>
      </c>
      <c r="N10" s="461">
        <v>3.9600000000000003E-2</v>
      </c>
      <c r="O10" s="461">
        <v>-2.2499999999999999E-2</v>
      </c>
      <c r="P10" s="461" t="s">
        <v>320</v>
      </c>
      <c r="Q10" s="461" t="s">
        <v>320</v>
      </c>
      <c r="R10" s="461">
        <v>-1.2999999999999999E-2</v>
      </c>
      <c r="S10" s="461">
        <v>3.3E-3</v>
      </c>
      <c r="T10" s="461">
        <v>-3.7600000000000001E-2</v>
      </c>
      <c r="U10" s="461">
        <v>1.0699999999999999E-2</v>
      </c>
      <c r="V10" s="461">
        <v>2.3999999999999998E-3</v>
      </c>
      <c r="W10" s="461">
        <v>2.8E-3</v>
      </c>
      <c r="X10" s="461">
        <v>-1.5699999999999999E-2</v>
      </c>
      <c r="Y10" s="461">
        <v>-0.25</v>
      </c>
      <c r="Z10" s="461" t="s">
        <v>320</v>
      </c>
      <c r="AA10" s="461">
        <v>6.9999999999999999E-4</v>
      </c>
      <c r="AB10" s="461">
        <v>4.7000000000000002E-3</v>
      </c>
      <c r="AC10" s="461">
        <v>9.3600000000000003E-2</v>
      </c>
      <c r="AD10" s="461">
        <v>9.5000000000000001E-2</v>
      </c>
    </row>
    <row r="11" spans="1:45" s="330" customFormat="1" ht="12.75" x14ac:dyDescent="0.2">
      <c r="A11" s="463" t="s">
        <v>347</v>
      </c>
      <c r="B11" s="464">
        <v>154158</v>
      </c>
      <c r="C11" s="464">
        <v>1655</v>
      </c>
      <c r="D11" s="464">
        <v>27542</v>
      </c>
      <c r="E11" s="464">
        <v>90476</v>
      </c>
      <c r="F11" s="464">
        <v>34485</v>
      </c>
      <c r="G11" s="465">
        <v>239196</v>
      </c>
      <c r="H11" s="464">
        <v>15616</v>
      </c>
      <c r="I11" s="464">
        <v>6437</v>
      </c>
      <c r="J11" s="464">
        <v>20156</v>
      </c>
      <c r="K11" s="464">
        <v>8636</v>
      </c>
      <c r="L11" s="464">
        <v>7916</v>
      </c>
      <c r="M11" s="466">
        <v>20261</v>
      </c>
      <c r="N11" s="466">
        <v>6130</v>
      </c>
      <c r="O11" s="464">
        <v>287</v>
      </c>
      <c r="P11" s="464"/>
      <c r="Q11" s="464"/>
      <c r="R11" s="467">
        <v>41618</v>
      </c>
      <c r="S11" s="464">
        <v>6430</v>
      </c>
      <c r="T11" s="464">
        <v>6473</v>
      </c>
      <c r="U11" s="464">
        <v>2690</v>
      </c>
      <c r="V11" s="464">
        <v>919</v>
      </c>
      <c r="W11" s="464">
        <v>3704</v>
      </c>
      <c r="X11" s="464">
        <v>6885</v>
      </c>
      <c r="Y11" s="464">
        <v>19</v>
      </c>
      <c r="Z11" s="464"/>
      <c r="AA11" s="464">
        <v>21209</v>
      </c>
      <c r="AB11" s="464">
        <v>872</v>
      </c>
      <c r="AC11" s="464">
        <v>47203</v>
      </c>
      <c r="AD11" s="464">
        <v>15735</v>
      </c>
      <c r="AE11" s="295">
        <v>43954</v>
      </c>
      <c r="AF11" s="295">
        <v>15072</v>
      </c>
    </row>
    <row r="12" spans="1:45" s="330" customFormat="1" ht="12.75" x14ac:dyDescent="0.2">
      <c r="A12" s="468" t="s">
        <v>436</v>
      </c>
      <c r="B12" s="469">
        <v>153285</v>
      </c>
      <c r="C12" s="469">
        <v>1779</v>
      </c>
      <c r="D12" s="469">
        <v>28009</v>
      </c>
      <c r="E12" s="469">
        <v>89118</v>
      </c>
      <c r="F12" s="469">
        <v>34379</v>
      </c>
      <c r="G12" s="470">
        <v>241989</v>
      </c>
      <c r="H12" s="469">
        <v>15579</v>
      </c>
      <c r="I12" s="469">
        <v>6453</v>
      </c>
      <c r="J12" s="469">
        <v>20011</v>
      </c>
      <c r="K12" s="469">
        <v>8481</v>
      </c>
      <c r="L12" s="469">
        <v>7993</v>
      </c>
      <c r="M12" s="471">
        <v>20388</v>
      </c>
      <c r="N12" s="466">
        <v>6534</v>
      </c>
      <c r="O12" s="469">
        <v>330</v>
      </c>
      <c r="P12" s="469"/>
      <c r="Q12" s="469"/>
      <c r="R12" s="467">
        <v>40484</v>
      </c>
      <c r="S12" s="469">
        <v>6652</v>
      </c>
      <c r="T12" s="469">
        <v>6346</v>
      </c>
      <c r="U12" s="469">
        <v>2543</v>
      </c>
      <c r="V12" s="469">
        <v>964</v>
      </c>
      <c r="W12" s="469">
        <v>3529</v>
      </c>
      <c r="X12" s="469">
        <v>6998</v>
      </c>
      <c r="Y12" s="469">
        <v>27</v>
      </c>
      <c r="Z12" s="469"/>
      <c r="AA12" s="469">
        <v>21399</v>
      </c>
      <c r="AB12" s="469">
        <v>800</v>
      </c>
      <c r="AC12" s="469">
        <v>50007</v>
      </c>
      <c r="AD12" s="469">
        <v>16471</v>
      </c>
      <c r="AE12" s="296">
        <v>47114</v>
      </c>
      <c r="AF12" s="296">
        <v>15677</v>
      </c>
    </row>
    <row r="13" spans="1:45" s="330" customFormat="1" ht="12.75" x14ac:dyDescent="0.2">
      <c r="A13" s="468" t="s">
        <v>657</v>
      </c>
      <c r="B13" s="469">
        <v>155114</v>
      </c>
      <c r="C13" s="469">
        <v>1788</v>
      </c>
      <c r="D13" s="469">
        <v>28140</v>
      </c>
      <c r="E13" s="469">
        <v>91417</v>
      </c>
      <c r="F13" s="469">
        <v>33769</v>
      </c>
      <c r="G13" s="470">
        <v>247945</v>
      </c>
      <c r="H13" s="469">
        <v>15680</v>
      </c>
      <c r="I13" s="469">
        <v>6766</v>
      </c>
      <c r="J13" s="469">
        <v>20431</v>
      </c>
      <c r="K13" s="469">
        <v>8816</v>
      </c>
      <c r="L13" s="469">
        <v>8099</v>
      </c>
      <c r="M13" s="471">
        <v>20275</v>
      </c>
      <c r="N13" s="466">
        <v>6847</v>
      </c>
      <c r="O13" s="469">
        <v>316</v>
      </c>
      <c r="P13" s="469"/>
      <c r="Q13" s="469"/>
      <c r="R13" s="467">
        <v>40965</v>
      </c>
      <c r="S13" s="469">
        <v>6634</v>
      </c>
      <c r="T13" s="469">
        <v>6231</v>
      </c>
      <c r="U13" s="469">
        <v>2737</v>
      </c>
      <c r="V13" s="469">
        <v>981</v>
      </c>
      <c r="W13" s="469">
        <v>3447</v>
      </c>
      <c r="X13" s="469">
        <v>6889</v>
      </c>
      <c r="Y13" s="469">
        <v>22</v>
      </c>
      <c r="Z13" s="469"/>
      <c r="AA13" s="469">
        <v>21993</v>
      </c>
      <c r="AB13" s="469">
        <v>899</v>
      </c>
      <c r="AC13" s="469">
        <v>51999</v>
      </c>
      <c r="AD13" s="469">
        <v>17918</v>
      </c>
      <c r="AE13" s="296">
        <v>49781</v>
      </c>
      <c r="AF13" s="296">
        <v>15992</v>
      </c>
    </row>
    <row r="14" spans="1:45" s="330" customFormat="1" ht="12.75" x14ac:dyDescent="0.2">
      <c r="A14" s="468" t="s">
        <v>1006</v>
      </c>
      <c r="B14" s="469">
        <v>155020</v>
      </c>
      <c r="C14" s="469">
        <v>1634</v>
      </c>
      <c r="D14" s="469">
        <v>28721</v>
      </c>
      <c r="E14" s="469">
        <v>91049</v>
      </c>
      <c r="F14" s="469">
        <v>33616</v>
      </c>
      <c r="G14" s="470">
        <v>250135</v>
      </c>
      <c r="H14" s="469">
        <v>15487</v>
      </c>
      <c r="I14" s="469">
        <v>6809</v>
      </c>
      <c r="J14" s="469">
        <v>20772</v>
      </c>
      <c r="K14" s="469">
        <v>8750</v>
      </c>
      <c r="L14" s="469">
        <v>8356</v>
      </c>
      <c r="M14" s="471">
        <v>20560</v>
      </c>
      <c r="N14" s="466">
        <v>6761</v>
      </c>
      <c r="O14" s="469">
        <v>304</v>
      </c>
      <c r="P14" s="469"/>
      <c r="Q14" s="469"/>
      <c r="R14" s="467">
        <v>40489</v>
      </c>
      <c r="S14" s="469">
        <v>6594</v>
      </c>
      <c r="T14" s="469">
        <v>6111</v>
      </c>
      <c r="U14" s="469">
        <v>2685</v>
      </c>
      <c r="V14" s="469">
        <v>957</v>
      </c>
      <c r="W14" s="469">
        <v>3570</v>
      </c>
      <c r="X14" s="469">
        <v>6815</v>
      </c>
      <c r="Y14" s="469">
        <v>17</v>
      </c>
      <c r="Z14" s="469"/>
      <c r="AA14" s="469">
        <v>21548</v>
      </c>
      <c r="AB14" s="469">
        <v>861</v>
      </c>
      <c r="AC14" s="469">
        <v>54394</v>
      </c>
      <c r="AD14" s="469">
        <v>18295</v>
      </c>
      <c r="AE14" s="296">
        <v>51777</v>
      </c>
      <c r="AF14" s="296">
        <v>17834</v>
      </c>
    </row>
    <row r="15" spans="1:45" s="330" customFormat="1" ht="12.75" x14ac:dyDescent="0.2">
      <c r="A15" s="472" t="s">
        <v>426</v>
      </c>
      <c r="B15" s="473" t="s">
        <v>688</v>
      </c>
      <c r="C15" s="473" t="s">
        <v>689</v>
      </c>
      <c r="D15" s="473" t="s">
        <v>690</v>
      </c>
      <c r="E15" s="473" t="s">
        <v>691</v>
      </c>
      <c r="F15" s="473" t="s">
        <v>692</v>
      </c>
      <c r="G15" s="473" t="s">
        <v>693</v>
      </c>
      <c r="H15" s="473" t="s">
        <v>694</v>
      </c>
      <c r="I15" s="473" t="s">
        <v>695</v>
      </c>
      <c r="J15" s="473" t="s">
        <v>696</v>
      </c>
      <c r="K15" s="473" t="s">
        <v>697</v>
      </c>
      <c r="L15" s="473" t="s">
        <v>698</v>
      </c>
      <c r="M15" s="473" t="s">
        <v>699</v>
      </c>
      <c r="N15" s="473" t="s">
        <v>700</v>
      </c>
      <c r="O15" s="473" t="s">
        <v>701</v>
      </c>
      <c r="P15" s="473" t="s">
        <v>320</v>
      </c>
      <c r="Q15" s="473" t="s">
        <v>320</v>
      </c>
      <c r="R15" s="473" t="s">
        <v>702</v>
      </c>
      <c r="S15" s="473" t="s">
        <v>703</v>
      </c>
      <c r="T15" s="473" t="s">
        <v>704</v>
      </c>
      <c r="U15" s="473" t="s">
        <v>705</v>
      </c>
      <c r="V15" s="473" t="s">
        <v>706</v>
      </c>
      <c r="W15" s="473" t="s">
        <v>707</v>
      </c>
      <c r="X15" s="473" t="s">
        <v>708</v>
      </c>
      <c r="Y15" s="473" t="s">
        <v>709</v>
      </c>
      <c r="Z15" s="473" t="s">
        <v>320</v>
      </c>
      <c r="AA15" s="473" t="s">
        <v>710</v>
      </c>
      <c r="AB15" s="473" t="s">
        <v>711</v>
      </c>
      <c r="AC15" s="473" t="s">
        <v>712</v>
      </c>
      <c r="AD15" s="473" t="s">
        <v>713</v>
      </c>
    </row>
    <row r="16" spans="1:45" s="330" customFormat="1" ht="12.75" x14ac:dyDescent="0.2">
      <c r="A16" s="472" t="s">
        <v>238</v>
      </c>
      <c r="B16" s="474" t="s">
        <v>362</v>
      </c>
      <c r="C16" s="474" t="s">
        <v>363</v>
      </c>
      <c r="D16" s="474" t="s">
        <v>363</v>
      </c>
      <c r="E16" s="474" t="s">
        <v>363</v>
      </c>
      <c r="F16" s="474" t="s">
        <v>363</v>
      </c>
      <c r="G16" s="474" t="s">
        <v>363</v>
      </c>
      <c r="H16" s="474" t="s">
        <v>362</v>
      </c>
      <c r="I16" s="474" t="s">
        <v>363</v>
      </c>
      <c r="J16" s="474" t="s">
        <v>363</v>
      </c>
      <c r="K16" s="474" t="s">
        <v>362</v>
      </c>
      <c r="L16" s="474" t="s">
        <v>363</v>
      </c>
      <c r="M16" s="474" t="s">
        <v>362</v>
      </c>
      <c r="N16" s="474" t="s">
        <v>363</v>
      </c>
      <c r="O16" s="474" t="s">
        <v>362</v>
      </c>
      <c r="P16" s="474" t="s">
        <v>320</v>
      </c>
      <c r="Q16" s="474" t="s">
        <v>320</v>
      </c>
      <c r="R16" s="474" t="s">
        <v>363</v>
      </c>
      <c r="S16" s="474" t="s">
        <v>362</v>
      </c>
      <c r="T16" s="474" t="s">
        <v>363</v>
      </c>
      <c r="U16" s="474" t="s">
        <v>362</v>
      </c>
      <c r="V16" s="474" t="s">
        <v>362</v>
      </c>
      <c r="W16" s="474" t="s">
        <v>362</v>
      </c>
      <c r="X16" s="474" t="s">
        <v>362</v>
      </c>
      <c r="Y16" s="474" t="s">
        <v>362</v>
      </c>
      <c r="Z16" s="474" t="s">
        <v>320</v>
      </c>
      <c r="AA16" s="474" t="s">
        <v>362</v>
      </c>
      <c r="AB16" s="474" t="s">
        <v>362</v>
      </c>
      <c r="AC16" s="474" t="s">
        <v>363</v>
      </c>
      <c r="AD16" s="474" t="s">
        <v>363</v>
      </c>
    </row>
    <row r="17" spans="1:32" s="329" customFormat="1" ht="12.75" x14ac:dyDescent="0.2">
      <c r="A17" s="460" t="s">
        <v>239</v>
      </c>
      <c r="B17" s="461">
        <v>6.0000000000000001E-3</v>
      </c>
      <c r="C17" s="461">
        <v>-2.7400000000000001E-2</v>
      </c>
      <c r="D17" s="461">
        <v>2.1700000000000001E-2</v>
      </c>
      <c r="E17" s="461">
        <v>1.7899999999999999E-2</v>
      </c>
      <c r="F17" s="461">
        <v>-3.56E-2</v>
      </c>
      <c r="G17" s="462">
        <v>6.1000000000000004E-3</v>
      </c>
      <c r="H17" s="461">
        <v>-1.55E-2</v>
      </c>
      <c r="I17" s="461">
        <v>4.3299999999999998E-2</v>
      </c>
      <c r="J17" s="461">
        <v>3.2000000000000002E-3</v>
      </c>
      <c r="K17" s="461">
        <v>-4.9399999999999999E-2</v>
      </c>
      <c r="L17" s="461">
        <v>-2.9999999999999997E-4</v>
      </c>
      <c r="M17" s="461">
        <v>1.4E-2</v>
      </c>
      <c r="N17" s="461">
        <v>8.0299999999999996E-2</v>
      </c>
      <c r="O17" s="461">
        <v>8.9999999999999998E-4</v>
      </c>
      <c r="P17" s="461">
        <v>-4.1000000000000003E-3</v>
      </c>
      <c r="Q17" s="461">
        <v>3.0599999999999999E-2</v>
      </c>
      <c r="R17" s="461" t="s">
        <v>320</v>
      </c>
      <c r="S17" s="461">
        <v>-4.1999999999999997E-3</v>
      </c>
      <c r="T17" s="461">
        <v>-1.9900000000000001E-2</v>
      </c>
      <c r="U17" s="461">
        <v>1.41E-2</v>
      </c>
      <c r="V17" s="461">
        <v>4.4299999999999999E-2</v>
      </c>
      <c r="W17" s="461">
        <v>-2.1999999999999999E-2</v>
      </c>
      <c r="X17" s="461">
        <v>-5.4100000000000002E-2</v>
      </c>
      <c r="Y17" s="461">
        <v>2.7099999999999999E-2</v>
      </c>
      <c r="Z17" s="461">
        <v>-0.1444</v>
      </c>
      <c r="AA17" s="461">
        <v>-2.9999999999999997E-4</v>
      </c>
      <c r="AB17" s="461">
        <v>-2.8400000000000002E-2</v>
      </c>
      <c r="AC17" s="461">
        <v>8.0799999999999997E-2</v>
      </c>
      <c r="AD17" s="461">
        <v>7.6799999999999993E-2</v>
      </c>
    </row>
    <row r="18" spans="1:32" s="330" customFormat="1" ht="12.75" x14ac:dyDescent="0.2">
      <c r="A18" s="463" t="s">
        <v>347</v>
      </c>
      <c r="B18" s="464">
        <v>145875</v>
      </c>
      <c r="C18" s="464">
        <v>1621</v>
      </c>
      <c r="D18" s="464">
        <v>41606</v>
      </c>
      <c r="E18" s="464">
        <v>68247</v>
      </c>
      <c r="F18" s="464">
        <v>34401</v>
      </c>
      <c r="G18" s="465">
        <v>243558</v>
      </c>
      <c r="H18" s="464">
        <v>11839</v>
      </c>
      <c r="I18" s="464">
        <v>2844</v>
      </c>
      <c r="J18" s="464">
        <v>16445</v>
      </c>
      <c r="K18" s="464">
        <v>4411</v>
      </c>
      <c r="L18" s="464">
        <v>6792</v>
      </c>
      <c r="M18" s="466">
        <v>17254</v>
      </c>
      <c r="N18" s="466">
        <v>6308</v>
      </c>
      <c r="O18" s="464">
        <v>44792</v>
      </c>
      <c r="P18" s="464">
        <v>2678</v>
      </c>
      <c r="Q18" s="464">
        <v>15187</v>
      </c>
      <c r="R18" s="467"/>
      <c r="S18" s="464">
        <v>3798</v>
      </c>
      <c r="T18" s="464">
        <v>2457</v>
      </c>
      <c r="U18" s="464">
        <v>1992</v>
      </c>
      <c r="V18" s="464">
        <v>2226</v>
      </c>
      <c r="W18" s="464">
        <v>4116</v>
      </c>
      <c r="X18" s="464">
        <v>2736</v>
      </c>
      <c r="Y18" s="464">
        <v>6338</v>
      </c>
      <c r="Z18" s="464">
        <v>25715</v>
      </c>
      <c r="AA18" s="464">
        <v>15114</v>
      </c>
      <c r="AB18" s="464">
        <v>652</v>
      </c>
      <c r="AC18" s="464">
        <v>40493</v>
      </c>
      <c r="AD18" s="464">
        <v>9371</v>
      </c>
      <c r="AE18" s="295">
        <v>37831</v>
      </c>
      <c r="AF18" s="295">
        <v>9027</v>
      </c>
    </row>
    <row r="19" spans="1:32" s="330" customFormat="1" ht="12.75" x14ac:dyDescent="0.2">
      <c r="A19" s="468" t="s">
        <v>436</v>
      </c>
      <c r="B19" s="469">
        <v>147629</v>
      </c>
      <c r="C19" s="469">
        <v>1651</v>
      </c>
      <c r="D19" s="469">
        <v>42068</v>
      </c>
      <c r="E19" s="469">
        <v>69312</v>
      </c>
      <c r="F19" s="469">
        <v>34598</v>
      </c>
      <c r="G19" s="470">
        <v>248176</v>
      </c>
      <c r="H19" s="469">
        <v>11630</v>
      </c>
      <c r="I19" s="469">
        <v>2884</v>
      </c>
      <c r="J19" s="469">
        <v>16702</v>
      </c>
      <c r="K19" s="469">
        <v>4242</v>
      </c>
      <c r="L19" s="469">
        <v>6769</v>
      </c>
      <c r="M19" s="471">
        <v>17600</v>
      </c>
      <c r="N19" s="466">
        <v>6548</v>
      </c>
      <c r="O19" s="469">
        <v>46188</v>
      </c>
      <c r="P19" s="469">
        <v>2608</v>
      </c>
      <c r="Q19" s="469">
        <v>15417</v>
      </c>
      <c r="R19" s="467"/>
      <c r="S19" s="469">
        <v>4016</v>
      </c>
      <c r="T19" s="469">
        <v>2302</v>
      </c>
      <c r="U19" s="469">
        <v>1944</v>
      </c>
      <c r="V19" s="469">
        <v>2267</v>
      </c>
      <c r="W19" s="469">
        <v>3758</v>
      </c>
      <c r="X19" s="469">
        <v>2754</v>
      </c>
      <c r="Y19" s="469">
        <v>6815</v>
      </c>
      <c r="Z19" s="469">
        <v>26046</v>
      </c>
      <c r="AA19" s="469">
        <v>15067</v>
      </c>
      <c r="AB19" s="469">
        <v>551</v>
      </c>
      <c r="AC19" s="469">
        <v>42240</v>
      </c>
      <c r="AD19" s="469">
        <v>9828</v>
      </c>
      <c r="AE19" s="296">
        <v>40416</v>
      </c>
      <c r="AF19" s="296">
        <v>9348</v>
      </c>
    </row>
    <row r="20" spans="1:32" s="330" customFormat="1" ht="12.75" x14ac:dyDescent="0.2">
      <c r="A20" s="468" t="s">
        <v>657</v>
      </c>
      <c r="B20" s="469">
        <v>148215</v>
      </c>
      <c r="C20" s="469">
        <v>1691</v>
      </c>
      <c r="D20" s="469">
        <v>42381</v>
      </c>
      <c r="E20" s="469">
        <v>69815</v>
      </c>
      <c r="F20" s="469">
        <v>34328</v>
      </c>
      <c r="G20" s="470">
        <v>250518</v>
      </c>
      <c r="H20" s="469">
        <v>11730</v>
      </c>
      <c r="I20" s="469">
        <v>3022</v>
      </c>
      <c r="J20" s="469">
        <v>17206</v>
      </c>
      <c r="K20" s="469">
        <v>4365</v>
      </c>
      <c r="L20" s="469">
        <v>6980</v>
      </c>
      <c r="M20" s="471">
        <v>17870</v>
      </c>
      <c r="N20" s="466">
        <v>6547</v>
      </c>
      <c r="O20" s="469">
        <v>45868</v>
      </c>
      <c r="P20" s="469">
        <v>2528</v>
      </c>
      <c r="Q20" s="469">
        <v>15038</v>
      </c>
      <c r="R20" s="467"/>
      <c r="S20" s="469">
        <v>3954</v>
      </c>
      <c r="T20" s="469">
        <v>2361</v>
      </c>
      <c r="U20" s="469">
        <v>2031</v>
      </c>
      <c r="V20" s="469">
        <v>2390</v>
      </c>
      <c r="W20" s="469">
        <v>3696</v>
      </c>
      <c r="X20" s="469">
        <v>2629</v>
      </c>
      <c r="Y20" s="469">
        <v>6837</v>
      </c>
      <c r="Z20" s="469">
        <v>25076</v>
      </c>
      <c r="AA20" s="469">
        <v>15449</v>
      </c>
      <c r="AB20" s="469">
        <v>591</v>
      </c>
      <c r="AC20" s="469">
        <v>43935</v>
      </c>
      <c r="AD20" s="469">
        <v>10415</v>
      </c>
      <c r="AE20" s="296">
        <v>42102</v>
      </c>
      <c r="AF20" s="296">
        <v>9495</v>
      </c>
    </row>
    <row r="21" spans="1:32" s="330" customFormat="1" ht="12.75" x14ac:dyDescent="0.2">
      <c r="A21" s="468" t="s">
        <v>1006</v>
      </c>
      <c r="B21" s="469">
        <v>148117</v>
      </c>
      <c r="C21" s="469">
        <v>1609</v>
      </c>
      <c r="D21" s="469">
        <v>42929</v>
      </c>
      <c r="E21" s="469">
        <v>70364</v>
      </c>
      <c r="F21" s="469">
        <v>33215</v>
      </c>
      <c r="G21" s="470">
        <v>248926</v>
      </c>
      <c r="H21" s="469">
        <v>11551</v>
      </c>
      <c r="I21" s="469">
        <v>3043</v>
      </c>
      <c r="J21" s="469">
        <v>16838</v>
      </c>
      <c r="K21" s="469">
        <v>4125</v>
      </c>
      <c r="L21" s="469">
        <v>6845</v>
      </c>
      <c r="M21" s="471">
        <v>17821</v>
      </c>
      <c r="N21" s="466">
        <v>6987</v>
      </c>
      <c r="O21" s="469">
        <v>45656</v>
      </c>
      <c r="P21" s="469">
        <v>2594</v>
      </c>
      <c r="Q21" s="469">
        <v>15680</v>
      </c>
      <c r="R21" s="467"/>
      <c r="S21" s="469">
        <v>3906</v>
      </c>
      <c r="T21" s="469">
        <v>2326</v>
      </c>
      <c r="U21" s="469">
        <v>2017</v>
      </c>
      <c r="V21" s="469">
        <v>2396</v>
      </c>
      <c r="W21" s="469">
        <v>3772</v>
      </c>
      <c r="X21" s="469">
        <v>2560</v>
      </c>
      <c r="Y21" s="469">
        <v>6844</v>
      </c>
      <c r="Z21" s="469">
        <v>21913</v>
      </c>
      <c r="AA21" s="469">
        <v>15206</v>
      </c>
      <c r="AB21" s="469">
        <v>581</v>
      </c>
      <c r="AC21" s="469">
        <v>45636</v>
      </c>
      <c r="AD21" s="469">
        <v>10629</v>
      </c>
      <c r="AE21" s="296">
        <v>43785</v>
      </c>
      <c r="AF21" s="296">
        <v>10371</v>
      </c>
    </row>
    <row r="22" spans="1:32" s="330" customFormat="1" ht="12.75" x14ac:dyDescent="0.2">
      <c r="A22" s="472" t="s">
        <v>426</v>
      </c>
      <c r="B22" s="473" t="s">
        <v>714</v>
      </c>
      <c r="C22" s="473" t="s">
        <v>715</v>
      </c>
      <c r="D22" s="473" t="s">
        <v>716</v>
      </c>
      <c r="E22" s="473" t="s">
        <v>717</v>
      </c>
      <c r="F22" s="473" t="s">
        <v>718</v>
      </c>
      <c r="G22" s="473" t="s">
        <v>719</v>
      </c>
      <c r="H22" s="473" t="s">
        <v>720</v>
      </c>
      <c r="I22" s="473" t="s">
        <v>721</v>
      </c>
      <c r="J22" s="473" t="s">
        <v>722</v>
      </c>
      <c r="K22" s="473" t="s">
        <v>723</v>
      </c>
      <c r="L22" s="473" t="s">
        <v>724</v>
      </c>
      <c r="M22" s="473" t="s">
        <v>725</v>
      </c>
      <c r="N22" s="473" t="s">
        <v>726</v>
      </c>
      <c r="O22" s="473" t="s">
        <v>727</v>
      </c>
      <c r="P22" s="473" t="s">
        <v>728</v>
      </c>
      <c r="Q22" s="473" t="s">
        <v>729</v>
      </c>
      <c r="R22" s="473" t="s">
        <v>320</v>
      </c>
      <c r="S22" s="473" t="s">
        <v>730</v>
      </c>
      <c r="T22" s="473" t="s">
        <v>731</v>
      </c>
      <c r="U22" s="473" t="s">
        <v>732</v>
      </c>
      <c r="V22" s="473" t="s">
        <v>733</v>
      </c>
      <c r="W22" s="473" t="s">
        <v>734</v>
      </c>
      <c r="X22" s="473" t="s">
        <v>735</v>
      </c>
      <c r="Y22" s="473" t="s">
        <v>736</v>
      </c>
      <c r="Z22" s="473" t="s">
        <v>737</v>
      </c>
      <c r="AA22" s="473" t="s">
        <v>738</v>
      </c>
      <c r="AB22" s="473" t="s">
        <v>739</v>
      </c>
      <c r="AC22" s="473" t="s">
        <v>740</v>
      </c>
      <c r="AD22" s="473" t="s">
        <v>741</v>
      </c>
    </row>
    <row r="23" spans="1:32" s="330" customFormat="1" ht="12.75" x14ac:dyDescent="0.2">
      <c r="A23" s="472" t="s">
        <v>238</v>
      </c>
      <c r="B23" s="474" t="s">
        <v>363</v>
      </c>
      <c r="C23" s="474" t="s">
        <v>362</v>
      </c>
      <c r="D23" s="474" t="s">
        <v>363</v>
      </c>
      <c r="E23" s="474" t="s">
        <v>363</v>
      </c>
      <c r="F23" s="474" t="s">
        <v>363</v>
      </c>
      <c r="G23" s="474" t="s">
        <v>363</v>
      </c>
      <c r="H23" s="474" t="s">
        <v>362</v>
      </c>
      <c r="I23" s="474" t="s">
        <v>363</v>
      </c>
      <c r="J23" s="474" t="s">
        <v>362</v>
      </c>
      <c r="K23" s="474" t="s">
        <v>363</v>
      </c>
      <c r="L23" s="474" t="s">
        <v>362</v>
      </c>
      <c r="M23" s="474" t="s">
        <v>362</v>
      </c>
      <c r="N23" s="474" t="s">
        <v>363</v>
      </c>
      <c r="O23" s="474" t="s">
        <v>362</v>
      </c>
      <c r="P23" s="474" t="s">
        <v>362</v>
      </c>
      <c r="Q23" s="474" t="s">
        <v>363</v>
      </c>
      <c r="R23" s="474" t="s">
        <v>320</v>
      </c>
      <c r="S23" s="474" t="s">
        <v>362</v>
      </c>
      <c r="T23" s="474" t="s">
        <v>362</v>
      </c>
      <c r="U23" s="474" t="s">
        <v>362</v>
      </c>
      <c r="V23" s="474" t="s">
        <v>362</v>
      </c>
      <c r="W23" s="474" t="s">
        <v>362</v>
      </c>
      <c r="X23" s="474" t="s">
        <v>363</v>
      </c>
      <c r="Y23" s="474" t="s">
        <v>362</v>
      </c>
      <c r="Z23" s="474" t="s">
        <v>363</v>
      </c>
      <c r="AA23" s="474" t="s">
        <v>362</v>
      </c>
      <c r="AB23" s="474" t="s">
        <v>362</v>
      </c>
      <c r="AC23" s="474" t="s">
        <v>363</v>
      </c>
      <c r="AD23" s="474" t="s">
        <v>363</v>
      </c>
    </row>
    <row r="24" spans="1:32" s="330" customFormat="1" ht="12.75" x14ac:dyDescent="0.2">
      <c r="A24" s="460" t="s">
        <v>444</v>
      </c>
      <c r="B24" s="461">
        <v>5.7000000000000002E-3</v>
      </c>
      <c r="C24" s="461">
        <v>-4.48E-2</v>
      </c>
      <c r="D24" s="461">
        <v>2.4799999999999999E-2</v>
      </c>
      <c r="E24" s="461">
        <v>1.2200000000000001E-2</v>
      </c>
      <c r="F24" s="461">
        <v>-2.6499999999999999E-2</v>
      </c>
      <c r="G24" s="462">
        <v>1.7500000000000002E-2</v>
      </c>
      <c r="H24" s="461">
        <v>-1.17E-2</v>
      </c>
      <c r="I24" s="461">
        <v>4.0500000000000001E-2</v>
      </c>
      <c r="J24" s="461">
        <v>1.6899999999999998E-2</v>
      </c>
      <c r="K24" s="461">
        <v>-8.3999999999999995E-3</v>
      </c>
      <c r="L24" s="461">
        <v>2.3699999999999999E-2</v>
      </c>
      <c r="M24" s="461">
        <v>1.32E-2</v>
      </c>
      <c r="N24" s="461">
        <v>5.9900000000000002E-2</v>
      </c>
      <c r="O24" s="461">
        <v>6.9999999999999999E-4</v>
      </c>
      <c r="P24" s="461">
        <v>-4.1000000000000003E-3</v>
      </c>
      <c r="Q24" s="461">
        <v>3.0599999999999999E-2</v>
      </c>
      <c r="R24" s="461">
        <v>-1.2999999999999999E-2</v>
      </c>
      <c r="S24" s="461">
        <v>5.0000000000000001E-4</v>
      </c>
      <c r="T24" s="461">
        <v>-3.2800000000000003E-2</v>
      </c>
      <c r="U24" s="461">
        <v>1.21E-2</v>
      </c>
      <c r="V24" s="461">
        <v>3.2000000000000001E-2</v>
      </c>
      <c r="W24" s="461">
        <v>-1.01E-2</v>
      </c>
      <c r="X24" s="461">
        <v>-2.6499999999999999E-2</v>
      </c>
      <c r="Y24" s="461">
        <v>2.6200000000000001E-2</v>
      </c>
      <c r="Z24" s="461">
        <v>-0.1444</v>
      </c>
      <c r="AA24" s="461">
        <v>2.9999999999999997E-4</v>
      </c>
      <c r="AB24" s="461">
        <v>-8.8999999999999999E-3</v>
      </c>
      <c r="AC24" s="461">
        <v>8.7800000000000003E-2</v>
      </c>
      <c r="AD24" s="461">
        <v>8.8200000000000001E-2</v>
      </c>
    </row>
    <row r="25" spans="1:32" s="330" customFormat="1" ht="12.75" x14ac:dyDescent="0.2">
      <c r="A25" s="475" t="s">
        <v>535</v>
      </c>
      <c r="B25" s="474">
        <v>300033</v>
      </c>
      <c r="C25" s="474">
        <v>3276</v>
      </c>
      <c r="D25" s="474">
        <v>69148</v>
      </c>
      <c r="E25" s="474">
        <v>158723</v>
      </c>
      <c r="F25" s="474">
        <v>68886</v>
      </c>
      <c r="G25" s="476">
        <v>482754</v>
      </c>
      <c r="H25" s="474">
        <v>27455</v>
      </c>
      <c r="I25" s="474">
        <v>9281</v>
      </c>
      <c r="J25" s="474">
        <v>36601</v>
      </c>
      <c r="K25" s="474">
        <v>13047</v>
      </c>
      <c r="L25" s="474">
        <v>14708</v>
      </c>
      <c r="M25" s="474">
        <v>37515</v>
      </c>
      <c r="N25" s="474">
        <v>12438</v>
      </c>
      <c r="O25" s="474">
        <v>45079</v>
      </c>
      <c r="P25" s="474">
        <v>2678</v>
      </c>
      <c r="Q25" s="474">
        <v>15187</v>
      </c>
      <c r="R25" s="474">
        <v>41618</v>
      </c>
      <c r="S25" s="474">
        <v>10228</v>
      </c>
      <c r="T25" s="474">
        <v>8930</v>
      </c>
      <c r="U25" s="474">
        <v>4682</v>
      </c>
      <c r="V25" s="474">
        <v>3145</v>
      </c>
      <c r="W25" s="474">
        <v>7820</v>
      </c>
      <c r="X25" s="474">
        <v>9621</v>
      </c>
      <c r="Y25" s="474">
        <v>6357</v>
      </c>
      <c r="Z25" s="474">
        <v>25715</v>
      </c>
      <c r="AA25" s="474">
        <v>36323</v>
      </c>
      <c r="AB25" s="474">
        <v>1524</v>
      </c>
      <c r="AC25" s="474">
        <v>87696</v>
      </c>
      <c r="AD25" s="474">
        <v>25106</v>
      </c>
    </row>
    <row r="26" spans="1:32" s="330" customFormat="1" ht="12.75" x14ac:dyDescent="0.2">
      <c r="A26" s="472" t="s">
        <v>446</v>
      </c>
      <c r="B26" s="474">
        <v>300914</v>
      </c>
      <c r="C26" s="474">
        <v>3430</v>
      </c>
      <c r="D26" s="474">
        <v>70077</v>
      </c>
      <c r="E26" s="474">
        <v>158430</v>
      </c>
      <c r="F26" s="474">
        <v>68977</v>
      </c>
      <c r="G26" s="476">
        <v>490165</v>
      </c>
      <c r="H26" s="474">
        <v>27209</v>
      </c>
      <c r="I26" s="474">
        <v>9337</v>
      </c>
      <c r="J26" s="474">
        <v>36713</v>
      </c>
      <c r="K26" s="474">
        <v>12723</v>
      </c>
      <c r="L26" s="474">
        <v>14762</v>
      </c>
      <c r="M26" s="474">
        <v>37988</v>
      </c>
      <c r="N26" s="474">
        <v>13082</v>
      </c>
      <c r="O26" s="474">
        <v>46518</v>
      </c>
      <c r="P26" s="474">
        <v>2608</v>
      </c>
      <c r="Q26" s="474">
        <v>15417</v>
      </c>
      <c r="R26" s="474">
        <v>40484</v>
      </c>
      <c r="S26" s="474">
        <v>10668</v>
      </c>
      <c r="T26" s="474">
        <v>8648</v>
      </c>
      <c r="U26" s="474">
        <v>4487</v>
      </c>
      <c r="V26" s="474">
        <v>3231</v>
      </c>
      <c r="W26" s="474">
        <v>7287</v>
      </c>
      <c r="X26" s="474">
        <v>9752</v>
      </c>
      <c r="Y26" s="474">
        <v>6842</v>
      </c>
      <c r="Z26" s="474">
        <v>26046</v>
      </c>
      <c r="AA26" s="474">
        <v>36466</v>
      </c>
      <c r="AB26" s="474">
        <v>1351</v>
      </c>
      <c r="AC26" s="474">
        <v>92247</v>
      </c>
      <c r="AD26" s="474">
        <v>26299</v>
      </c>
    </row>
    <row r="27" spans="1:32" s="330" customFormat="1" ht="12.75" x14ac:dyDescent="0.2">
      <c r="A27" s="472" t="s">
        <v>658</v>
      </c>
      <c r="B27" s="474">
        <v>303329</v>
      </c>
      <c r="C27" s="474">
        <v>3479</v>
      </c>
      <c r="D27" s="474">
        <v>70521</v>
      </c>
      <c r="E27" s="474">
        <v>161232</v>
      </c>
      <c r="F27" s="474">
        <v>68097</v>
      </c>
      <c r="G27" s="476">
        <v>498463</v>
      </c>
      <c r="H27" s="474">
        <v>27410</v>
      </c>
      <c r="I27" s="474">
        <v>9788</v>
      </c>
      <c r="J27" s="474">
        <v>37637</v>
      </c>
      <c r="K27" s="474">
        <v>13181</v>
      </c>
      <c r="L27" s="474">
        <v>15079</v>
      </c>
      <c r="M27" s="474">
        <v>38145</v>
      </c>
      <c r="N27" s="474">
        <v>13394</v>
      </c>
      <c r="O27" s="474">
        <v>46184</v>
      </c>
      <c r="P27" s="474">
        <v>2528</v>
      </c>
      <c r="Q27" s="474">
        <v>15038</v>
      </c>
      <c r="R27" s="474">
        <v>40965</v>
      </c>
      <c r="S27" s="474">
        <v>10588</v>
      </c>
      <c r="T27" s="474">
        <v>8592</v>
      </c>
      <c r="U27" s="474">
        <v>4768</v>
      </c>
      <c r="V27" s="474">
        <v>3371</v>
      </c>
      <c r="W27" s="474">
        <v>7143</v>
      </c>
      <c r="X27" s="474">
        <v>9518</v>
      </c>
      <c r="Y27" s="474">
        <v>6859</v>
      </c>
      <c r="Z27" s="474">
        <v>25076</v>
      </c>
      <c r="AA27" s="474">
        <v>37442</v>
      </c>
      <c r="AB27" s="474">
        <v>1490</v>
      </c>
      <c r="AC27" s="474">
        <v>95934</v>
      </c>
      <c r="AD27" s="474">
        <v>28333</v>
      </c>
    </row>
    <row r="28" spans="1:32" s="330" customFormat="1" ht="12.75" x14ac:dyDescent="0.2">
      <c r="A28" s="472" t="s">
        <v>1007</v>
      </c>
      <c r="B28" s="474">
        <v>303137</v>
      </c>
      <c r="C28" s="474">
        <v>3243</v>
      </c>
      <c r="D28" s="474">
        <v>71650</v>
      </c>
      <c r="E28" s="474">
        <v>161413</v>
      </c>
      <c r="F28" s="474">
        <v>66831</v>
      </c>
      <c r="G28" s="476">
        <v>499061</v>
      </c>
      <c r="H28" s="474">
        <v>27038</v>
      </c>
      <c r="I28" s="474">
        <v>9852</v>
      </c>
      <c r="J28" s="474">
        <v>37610</v>
      </c>
      <c r="K28" s="474">
        <v>12875</v>
      </c>
      <c r="L28" s="474">
        <v>15201</v>
      </c>
      <c r="M28" s="474">
        <v>38381</v>
      </c>
      <c r="N28" s="474">
        <v>13748</v>
      </c>
      <c r="O28" s="474">
        <v>45960</v>
      </c>
      <c r="P28" s="474">
        <v>2594</v>
      </c>
      <c r="Q28" s="474">
        <v>15680</v>
      </c>
      <c r="R28" s="474">
        <v>40489</v>
      </c>
      <c r="S28" s="474">
        <v>10500</v>
      </c>
      <c r="T28" s="474">
        <v>8437</v>
      </c>
      <c r="U28" s="474">
        <v>4702</v>
      </c>
      <c r="V28" s="474">
        <v>3353</v>
      </c>
      <c r="W28" s="474">
        <v>7342</v>
      </c>
      <c r="X28" s="474">
        <v>9375</v>
      </c>
      <c r="Y28" s="474">
        <v>6861</v>
      </c>
      <c r="Z28" s="474">
        <v>21913</v>
      </c>
      <c r="AA28" s="474">
        <v>36754</v>
      </c>
      <c r="AB28" s="474">
        <v>1442</v>
      </c>
      <c r="AC28" s="474">
        <v>100030</v>
      </c>
      <c r="AD28" s="474">
        <v>28924</v>
      </c>
    </row>
    <row r="29" spans="1:32" s="330" customFormat="1" ht="12.75" x14ac:dyDescent="0.2">
      <c r="A29" s="472" t="s">
        <v>426</v>
      </c>
      <c r="B29" s="473" t="s">
        <v>742</v>
      </c>
      <c r="C29" s="473" t="s">
        <v>743</v>
      </c>
      <c r="D29" s="473" t="s">
        <v>744</v>
      </c>
      <c r="E29" s="473" t="s">
        <v>745</v>
      </c>
      <c r="F29" s="473" t="s">
        <v>746</v>
      </c>
      <c r="G29" s="473" t="s">
        <v>747</v>
      </c>
      <c r="H29" s="473" t="s">
        <v>748</v>
      </c>
      <c r="I29" s="473" t="s">
        <v>749</v>
      </c>
      <c r="J29" s="473" t="s">
        <v>750</v>
      </c>
      <c r="K29" s="473" t="s">
        <v>751</v>
      </c>
      <c r="L29" s="473" t="s">
        <v>752</v>
      </c>
      <c r="M29" s="473" t="s">
        <v>753</v>
      </c>
      <c r="N29" s="473" t="s">
        <v>754</v>
      </c>
      <c r="O29" s="473" t="s">
        <v>755</v>
      </c>
      <c r="P29" s="473" t="s">
        <v>728</v>
      </c>
      <c r="Q29" s="473" t="s">
        <v>729</v>
      </c>
      <c r="R29" s="473" t="s">
        <v>702</v>
      </c>
      <c r="S29" s="473" t="s">
        <v>756</v>
      </c>
      <c r="T29" s="473" t="s">
        <v>757</v>
      </c>
      <c r="U29" s="473" t="s">
        <v>758</v>
      </c>
      <c r="V29" s="473" t="s">
        <v>759</v>
      </c>
      <c r="W29" s="473" t="s">
        <v>760</v>
      </c>
      <c r="X29" s="473" t="s">
        <v>761</v>
      </c>
      <c r="Y29" s="473" t="s">
        <v>762</v>
      </c>
      <c r="Z29" s="473" t="s">
        <v>737</v>
      </c>
      <c r="AA29" s="473" t="s">
        <v>763</v>
      </c>
      <c r="AB29" s="473" t="s">
        <v>764</v>
      </c>
      <c r="AC29" s="473" t="s">
        <v>765</v>
      </c>
      <c r="AD29" s="473" t="s">
        <v>766</v>
      </c>
    </row>
    <row r="30" spans="1:32" s="330" customFormat="1" ht="13.5" thickBot="1" x14ac:dyDescent="0.25">
      <c r="A30" s="477" t="s">
        <v>238</v>
      </c>
      <c r="B30" s="474" t="s">
        <v>363</v>
      </c>
      <c r="C30" s="474" t="s">
        <v>363</v>
      </c>
      <c r="D30" s="474" t="s">
        <v>363</v>
      </c>
      <c r="E30" s="474" t="s">
        <v>363</v>
      </c>
      <c r="F30" s="474" t="s">
        <v>363</v>
      </c>
      <c r="G30" s="474" t="s">
        <v>363</v>
      </c>
      <c r="H30" s="474" t="s">
        <v>362</v>
      </c>
      <c r="I30" s="474" t="s">
        <v>363</v>
      </c>
      <c r="J30" s="474" t="s">
        <v>363</v>
      </c>
      <c r="K30" s="474" t="s">
        <v>362</v>
      </c>
      <c r="L30" s="474" t="s">
        <v>363</v>
      </c>
      <c r="M30" s="474" t="s">
        <v>363</v>
      </c>
      <c r="N30" s="474" t="s">
        <v>363</v>
      </c>
      <c r="O30" s="474" t="s">
        <v>362</v>
      </c>
      <c r="P30" s="474" t="s">
        <v>362</v>
      </c>
      <c r="Q30" s="474" t="s">
        <v>363</v>
      </c>
      <c r="R30" s="474" t="s">
        <v>363</v>
      </c>
      <c r="S30" s="474" t="s">
        <v>362</v>
      </c>
      <c r="T30" s="474" t="s">
        <v>363</v>
      </c>
      <c r="U30" s="474" t="s">
        <v>362</v>
      </c>
      <c r="V30" s="474" t="s">
        <v>362</v>
      </c>
      <c r="W30" s="474" t="s">
        <v>362</v>
      </c>
      <c r="X30" s="474" t="s">
        <v>363</v>
      </c>
      <c r="Y30" s="474" t="s">
        <v>362</v>
      </c>
      <c r="Z30" s="474" t="s">
        <v>363</v>
      </c>
      <c r="AA30" s="474" t="s">
        <v>362</v>
      </c>
      <c r="AB30" s="474" t="s">
        <v>362</v>
      </c>
      <c r="AC30" s="474" t="s">
        <v>363</v>
      </c>
      <c r="AD30" s="474" t="s">
        <v>363</v>
      </c>
    </row>
    <row r="31" spans="1:32" s="328" customFormat="1" ht="15.75" x14ac:dyDescent="0.25">
      <c r="A31" s="457" t="s">
        <v>248</v>
      </c>
      <c r="B31" s="458"/>
      <c r="C31" s="458"/>
      <c r="D31" s="458"/>
      <c r="E31" s="458"/>
      <c r="F31" s="458"/>
      <c r="G31" s="459"/>
      <c r="H31" s="458"/>
      <c r="I31" s="458"/>
      <c r="J31" s="458"/>
      <c r="K31" s="458"/>
      <c r="L31" s="458"/>
      <c r="M31" s="458"/>
      <c r="N31" s="458"/>
      <c r="O31" s="458"/>
      <c r="P31" s="458"/>
      <c r="Q31" s="458"/>
      <c r="R31" s="458"/>
      <c r="S31" s="458"/>
      <c r="T31" s="458"/>
      <c r="U31" s="458"/>
      <c r="V31" s="458"/>
      <c r="W31" s="458"/>
      <c r="X31" s="458"/>
      <c r="Y31" s="458"/>
      <c r="Z31" s="458"/>
      <c r="AA31" s="458"/>
      <c r="AB31" s="458"/>
      <c r="AC31" s="458"/>
      <c r="AD31" s="458"/>
    </row>
    <row r="32" spans="1:32" s="330" customFormat="1" ht="12.75" x14ac:dyDescent="0.2">
      <c r="A32" s="463" t="s">
        <v>464</v>
      </c>
      <c r="B32" s="478">
        <v>1570</v>
      </c>
      <c r="C32" s="478">
        <v>1</v>
      </c>
      <c r="D32" s="478">
        <v>74</v>
      </c>
      <c r="E32" s="478">
        <v>391</v>
      </c>
      <c r="F32" s="478">
        <v>1104</v>
      </c>
      <c r="G32" s="478">
        <v>1788</v>
      </c>
      <c r="H32" s="478">
        <v>187</v>
      </c>
      <c r="I32" s="478">
        <v>19</v>
      </c>
      <c r="J32" s="478">
        <v>142</v>
      </c>
      <c r="K32" s="478">
        <v>61</v>
      </c>
      <c r="L32" s="478">
        <v>160</v>
      </c>
      <c r="M32" s="478">
        <v>143</v>
      </c>
      <c r="N32" s="478">
        <v>11</v>
      </c>
      <c r="O32" s="478">
        <v>99</v>
      </c>
      <c r="P32" s="478">
        <v>3</v>
      </c>
      <c r="Q32" s="478">
        <v>77</v>
      </c>
      <c r="R32" s="478">
        <v>169</v>
      </c>
      <c r="S32" s="478">
        <v>42</v>
      </c>
      <c r="T32" s="478">
        <v>56</v>
      </c>
      <c r="U32" s="478">
        <v>30</v>
      </c>
      <c r="V32" s="478">
        <v>6</v>
      </c>
      <c r="W32" s="478">
        <v>277</v>
      </c>
      <c r="X32" s="478">
        <v>88</v>
      </c>
      <c r="Y32" s="478"/>
      <c r="Z32" s="478"/>
      <c r="AA32" s="478">
        <v>201</v>
      </c>
      <c r="AB32" s="479"/>
      <c r="AC32" s="479"/>
      <c r="AD32" s="480"/>
    </row>
    <row r="33" spans="1:30" s="331" customFormat="1" ht="12.75" x14ac:dyDescent="0.2">
      <c r="A33" s="475" t="s">
        <v>249</v>
      </c>
      <c r="B33" s="479">
        <v>5.1999999999999998E-3</v>
      </c>
      <c r="C33" s="479">
        <v>2.9999999999999997E-4</v>
      </c>
      <c r="D33" s="479">
        <v>1E-3</v>
      </c>
      <c r="E33" s="479">
        <v>2.3999999999999998E-3</v>
      </c>
      <c r="F33" s="479">
        <v>1.6500000000000001E-2</v>
      </c>
      <c r="G33" s="479">
        <v>3.5999999999999999E-3</v>
      </c>
      <c r="H33" s="479">
        <v>6.8999999999999999E-3</v>
      </c>
      <c r="I33" s="479">
        <v>1.9E-3</v>
      </c>
      <c r="J33" s="479">
        <v>3.8E-3</v>
      </c>
      <c r="K33" s="479">
        <v>4.7000000000000002E-3</v>
      </c>
      <c r="L33" s="479">
        <v>1.0500000000000001E-2</v>
      </c>
      <c r="M33" s="479">
        <v>3.7000000000000002E-3</v>
      </c>
      <c r="N33" s="479">
        <v>8.0000000000000004E-4</v>
      </c>
      <c r="O33" s="479">
        <v>2.2000000000000001E-3</v>
      </c>
      <c r="P33" s="479">
        <v>1.1999999999999999E-3</v>
      </c>
      <c r="Q33" s="479">
        <v>4.8999999999999998E-3</v>
      </c>
      <c r="R33" s="479">
        <v>4.1999999999999997E-3</v>
      </c>
      <c r="S33" s="479">
        <v>4.0000000000000001E-3</v>
      </c>
      <c r="T33" s="479">
        <v>6.6E-3</v>
      </c>
      <c r="U33" s="479">
        <v>6.4000000000000003E-3</v>
      </c>
      <c r="V33" s="479">
        <v>1.8E-3</v>
      </c>
      <c r="W33" s="479">
        <v>3.7699999999999997E-2</v>
      </c>
      <c r="X33" s="479">
        <v>9.4000000000000004E-3</v>
      </c>
      <c r="Y33" s="479">
        <v>0</v>
      </c>
      <c r="Z33" s="479">
        <v>0</v>
      </c>
      <c r="AA33" s="479">
        <v>5.4999999999999997E-3</v>
      </c>
      <c r="AB33" s="479"/>
      <c r="AC33" s="479"/>
      <c r="AD33" s="481"/>
    </row>
    <row r="34" spans="1:30" s="330" customFormat="1" ht="12.75" x14ac:dyDescent="0.2">
      <c r="A34" s="463" t="s">
        <v>463</v>
      </c>
      <c r="B34" s="478">
        <v>3818</v>
      </c>
      <c r="C34" s="478">
        <v>5</v>
      </c>
      <c r="D34" s="478">
        <v>263</v>
      </c>
      <c r="E34" s="478">
        <v>1407</v>
      </c>
      <c r="F34" s="478">
        <v>2143</v>
      </c>
      <c r="G34" s="478">
        <v>4187</v>
      </c>
      <c r="H34" s="478">
        <v>356</v>
      </c>
      <c r="I34" s="478">
        <v>42</v>
      </c>
      <c r="J34" s="478">
        <v>397</v>
      </c>
      <c r="K34" s="478">
        <v>202</v>
      </c>
      <c r="L34" s="478">
        <v>426</v>
      </c>
      <c r="M34" s="478">
        <v>726</v>
      </c>
      <c r="N34" s="478">
        <v>17</v>
      </c>
      <c r="O34" s="478">
        <v>155</v>
      </c>
      <c r="P34" s="478">
        <v>9</v>
      </c>
      <c r="Q34" s="478">
        <v>165</v>
      </c>
      <c r="R34" s="478">
        <v>259</v>
      </c>
      <c r="S34" s="478">
        <v>170</v>
      </c>
      <c r="T34" s="478">
        <v>105</v>
      </c>
      <c r="U34" s="478">
        <v>53</v>
      </c>
      <c r="V34" s="478">
        <v>23</v>
      </c>
      <c r="W34" s="478">
        <v>526</v>
      </c>
      <c r="X34" s="478">
        <v>187</v>
      </c>
      <c r="Y34" s="478"/>
      <c r="Z34" s="478"/>
      <c r="AA34" s="478">
        <v>337</v>
      </c>
      <c r="AB34" s="479"/>
      <c r="AC34" s="479"/>
      <c r="AD34" s="480"/>
    </row>
    <row r="35" spans="1:30" s="332" customFormat="1" ht="13.5" thickBot="1" x14ac:dyDescent="0.25">
      <c r="A35" s="475" t="s">
        <v>251</v>
      </c>
      <c r="B35" s="479">
        <v>1.26E-2</v>
      </c>
      <c r="C35" s="479">
        <v>1.5E-3</v>
      </c>
      <c r="D35" s="479">
        <v>3.7000000000000002E-3</v>
      </c>
      <c r="E35" s="479">
        <v>8.6999999999999994E-3</v>
      </c>
      <c r="F35" s="479">
        <v>3.2099999999999997E-2</v>
      </c>
      <c r="G35" s="479">
        <v>8.3999999999999995E-3</v>
      </c>
      <c r="H35" s="479">
        <v>1.32E-2</v>
      </c>
      <c r="I35" s="479">
        <v>4.3E-3</v>
      </c>
      <c r="J35" s="479">
        <v>1.06E-2</v>
      </c>
      <c r="K35" s="479">
        <v>1.5699999999999999E-2</v>
      </c>
      <c r="L35" s="479">
        <v>2.8000000000000001E-2</v>
      </c>
      <c r="M35" s="479">
        <v>1.89E-2</v>
      </c>
      <c r="N35" s="479">
        <v>1.1999999999999999E-3</v>
      </c>
      <c r="O35" s="479">
        <v>3.3999999999999998E-3</v>
      </c>
      <c r="P35" s="479">
        <v>3.5000000000000001E-3</v>
      </c>
      <c r="Q35" s="479">
        <v>1.0500000000000001E-2</v>
      </c>
      <c r="R35" s="479">
        <v>6.4000000000000003E-3</v>
      </c>
      <c r="S35" s="479">
        <v>1.6199999999999999E-2</v>
      </c>
      <c r="T35" s="479">
        <v>1.24E-2</v>
      </c>
      <c r="U35" s="479">
        <v>1.1299999999999999E-2</v>
      </c>
      <c r="V35" s="479">
        <v>6.8999999999999999E-3</v>
      </c>
      <c r="W35" s="479">
        <v>7.1599999999999997E-2</v>
      </c>
      <c r="X35" s="479">
        <v>1.9900000000000001E-2</v>
      </c>
      <c r="Y35" s="479">
        <v>0</v>
      </c>
      <c r="Z35" s="479">
        <v>0</v>
      </c>
      <c r="AA35" s="479">
        <v>9.1999999999999998E-3</v>
      </c>
      <c r="AB35" s="479"/>
      <c r="AC35" s="479"/>
      <c r="AD35" s="481"/>
    </row>
    <row r="36" spans="1:30" s="328" customFormat="1" ht="15.75" x14ac:dyDescent="0.25">
      <c r="A36" s="457" t="s">
        <v>252</v>
      </c>
      <c r="B36" s="458"/>
      <c r="C36" s="458"/>
      <c r="D36" s="458"/>
      <c r="E36" s="458"/>
      <c r="F36" s="458"/>
      <c r="G36" s="459"/>
      <c r="H36" s="458"/>
      <c r="I36" s="458"/>
      <c r="J36" s="458"/>
      <c r="K36" s="458"/>
      <c r="L36" s="458"/>
      <c r="M36" s="458"/>
      <c r="N36" s="458"/>
      <c r="O36" s="458"/>
      <c r="P36" s="458"/>
      <c r="Q36" s="458"/>
      <c r="R36" s="458"/>
      <c r="S36" s="458"/>
      <c r="T36" s="458"/>
      <c r="U36" s="458"/>
      <c r="V36" s="458"/>
      <c r="W36" s="458"/>
      <c r="X36" s="458"/>
      <c r="Y36" s="458"/>
      <c r="Z36" s="458"/>
      <c r="AA36" s="458"/>
      <c r="AB36" s="458"/>
      <c r="AC36" s="458"/>
      <c r="AD36" s="482"/>
    </row>
    <row r="37" spans="1:30" s="330" customFormat="1" ht="12.75" x14ac:dyDescent="0.2">
      <c r="A37" s="483" t="s">
        <v>465</v>
      </c>
      <c r="B37" s="478">
        <v>258547</v>
      </c>
      <c r="C37" s="478">
        <v>3080</v>
      </c>
      <c r="D37" s="478">
        <v>69113</v>
      </c>
      <c r="E37" s="478">
        <v>143743</v>
      </c>
      <c r="F37" s="478">
        <v>42611</v>
      </c>
      <c r="G37" s="478">
        <v>450263</v>
      </c>
      <c r="H37" s="478">
        <v>23661</v>
      </c>
      <c r="I37" s="478">
        <v>9611</v>
      </c>
      <c r="J37" s="478">
        <v>33466</v>
      </c>
      <c r="K37" s="478">
        <v>11990</v>
      </c>
      <c r="L37" s="478">
        <v>7995</v>
      </c>
      <c r="M37" s="478">
        <v>26911</v>
      </c>
      <c r="N37" s="478">
        <v>13699</v>
      </c>
      <c r="O37" s="478">
        <v>45332</v>
      </c>
      <c r="P37" s="478">
        <v>2532</v>
      </c>
      <c r="Q37" s="478">
        <v>14800</v>
      </c>
      <c r="R37" s="478">
        <v>34833</v>
      </c>
      <c r="S37" s="478">
        <v>7722</v>
      </c>
      <c r="T37" s="478">
        <v>7678</v>
      </c>
      <c r="U37" s="478">
        <v>3274</v>
      </c>
      <c r="V37" s="478">
        <v>3260</v>
      </c>
      <c r="W37" s="478">
        <v>3490</v>
      </c>
      <c r="X37" s="478">
        <v>8293</v>
      </c>
      <c r="Y37" s="478">
        <v>6861</v>
      </c>
      <c r="Z37" s="478">
        <v>21913</v>
      </c>
      <c r="AA37" s="478">
        <v>32777</v>
      </c>
      <c r="AB37" s="484"/>
      <c r="AC37" s="484"/>
      <c r="AD37" s="480"/>
    </row>
    <row r="38" spans="1:30" s="331" customFormat="1" ht="13.5" thickBot="1" x14ac:dyDescent="0.25">
      <c r="A38" s="485" t="s">
        <v>253</v>
      </c>
      <c r="B38" s="479">
        <v>0.85289999999999999</v>
      </c>
      <c r="C38" s="479">
        <v>0.94969999999999999</v>
      </c>
      <c r="D38" s="479">
        <v>0.96460000000000001</v>
      </c>
      <c r="E38" s="479">
        <v>0.89049999999999996</v>
      </c>
      <c r="F38" s="479">
        <v>0.63759999999999994</v>
      </c>
      <c r="G38" s="479">
        <v>0.9022</v>
      </c>
      <c r="H38" s="479">
        <v>0.87509999999999999</v>
      </c>
      <c r="I38" s="479">
        <v>0.97550000000000003</v>
      </c>
      <c r="J38" s="479">
        <v>0.88980000000000004</v>
      </c>
      <c r="K38" s="479">
        <v>0.93130000000000002</v>
      </c>
      <c r="L38" s="479">
        <v>0.52600000000000002</v>
      </c>
      <c r="M38" s="479">
        <v>0.70120000000000005</v>
      </c>
      <c r="N38" s="479">
        <v>0.99639999999999995</v>
      </c>
      <c r="O38" s="479">
        <v>0.98629999999999995</v>
      </c>
      <c r="P38" s="479">
        <v>0.97609999999999997</v>
      </c>
      <c r="Q38" s="479">
        <v>0.94389999999999996</v>
      </c>
      <c r="R38" s="479">
        <v>0.86029999999999995</v>
      </c>
      <c r="S38" s="479">
        <v>0.73540000000000005</v>
      </c>
      <c r="T38" s="479">
        <v>0.91</v>
      </c>
      <c r="U38" s="479">
        <v>0.69630000000000003</v>
      </c>
      <c r="V38" s="479">
        <v>0.97230000000000005</v>
      </c>
      <c r="W38" s="479">
        <v>0.4753</v>
      </c>
      <c r="X38" s="479">
        <v>0.88460000000000005</v>
      </c>
      <c r="Y38" s="479">
        <v>1</v>
      </c>
      <c r="Z38" s="479">
        <v>1</v>
      </c>
      <c r="AA38" s="479">
        <v>0.89180000000000004</v>
      </c>
      <c r="AB38" s="479"/>
      <c r="AC38" s="479"/>
      <c r="AD38" s="481"/>
    </row>
    <row r="39" spans="1:30" s="328" customFormat="1" ht="15.75" x14ac:dyDescent="0.25">
      <c r="A39" s="457" t="s">
        <v>254</v>
      </c>
      <c r="B39" s="458"/>
      <c r="C39" s="458"/>
      <c r="D39" s="458"/>
      <c r="E39" s="458"/>
      <c r="F39" s="458"/>
      <c r="G39" s="459"/>
      <c r="H39" s="458"/>
      <c r="I39" s="458"/>
      <c r="J39" s="458"/>
      <c r="K39" s="458"/>
      <c r="L39" s="458"/>
      <c r="M39" s="458"/>
      <c r="N39" s="458"/>
      <c r="O39" s="458"/>
      <c r="P39" s="458"/>
      <c r="Q39" s="458"/>
      <c r="R39" s="458"/>
      <c r="S39" s="458"/>
      <c r="T39" s="458"/>
      <c r="U39" s="458"/>
      <c r="V39" s="458"/>
      <c r="W39" s="458"/>
      <c r="X39" s="458"/>
      <c r="Y39" s="458"/>
      <c r="Z39" s="458"/>
      <c r="AA39" s="458"/>
      <c r="AB39" s="458"/>
      <c r="AC39" s="458"/>
      <c r="AD39" s="482"/>
    </row>
    <row r="40" spans="1:30" s="330" customFormat="1" ht="12.75" x14ac:dyDescent="0.2">
      <c r="A40" s="486" t="s">
        <v>469</v>
      </c>
      <c r="B40" s="478">
        <v>3178</v>
      </c>
      <c r="C40" s="478">
        <v>14</v>
      </c>
      <c r="D40" s="478">
        <v>556</v>
      </c>
      <c r="E40" s="478">
        <v>1611</v>
      </c>
      <c r="F40" s="478">
        <v>997</v>
      </c>
      <c r="G40" s="478">
        <v>4111</v>
      </c>
      <c r="H40" s="478">
        <v>188</v>
      </c>
      <c r="I40" s="478">
        <v>113</v>
      </c>
      <c r="J40" s="478">
        <v>228</v>
      </c>
      <c r="K40" s="478">
        <v>138</v>
      </c>
      <c r="L40" s="478">
        <v>390</v>
      </c>
      <c r="M40" s="478">
        <v>592</v>
      </c>
      <c r="N40" s="478"/>
      <c r="O40" s="478">
        <v>408</v>
      </c>
      <c r="P40" s="478">
        <v>17</v>
      </c>
      <c r="Q40" s="478">
        <v>135</v>
      </c>
      <c r="R40" s="478">
        <v>151</v>
      </c>
      <c r="S40" s="478">
        <v>61</v>
      </c>
      <c r="T40" s="478">
        <v>45</v>
      </c>
      <c r="U40" s="478">
        <v>7</v>
      </c>
      <c r="V40" s="478">
        <v>47</v>
      </c>
      <c r="W40" s="478">
        <v>588</v>
      </c>
      <c r="X40" s="478">
        <v>70</v>
      </c>
      <c r="Y40" s="478">
        <v>9</v>
      </c>
      <c r="Z40" s="478">
        <v>3</v>
      </c>
      <c r="AA40" s="478">
        <v>826</v>
      </c>
      <c r="AB40" s="479"/>
      <c r="AC40" s="479"/>
      <c r="AD40" s="480"/>
    </row>
    <row r="41" spans="1:30" s="331" customFormat="1" ht="12.75" x14ac:dyDescent="0.2">
      <c r="A41" s="487" t="s">
        <v>256</v>
      </c>
      <c r="B41" s="479">
        <v>1.23E-2</v>
      </c>
      <c r="C41" s="479">
        <v>4.4999999999999997E-3</v>
      </c>
      <c r="D41" s="479">
        <v>8.0000000000000002E-3</v>
      </c>
      <c r="E41" s="479">
        <v>1.12E-2</v>
      </c>
      <c r="F41" s="479">
        <v>2.3400000000000001E-2</v>
      </c>
      <c r="G41" s="479">
        <v>9.1000000000000004E-3</v>
      </c>
      <c r="H41" s="479">
        <v>7.9000000000000008E-3</v>
      </c>
      <c r="I41" s="479">
        <v>1.18E-2</v>
      </c>
      <c r="J41" s="479">
        <v>6.7999999999999996E-3</v>
      </c>
      <c r="K41" s="479">
        <v>1.15E-2</v>
      </c>
      <c r="L41" s="479">
        <v>4.8800000000000003E-2</v>
      </c>
      <c r="M41" s="479">
        <v>2.1999999999999999E-2</v>
      </c>
      <c r="N41" s="479">
        <v>0</v>
      </c>
      <c r="O41" s="479">
        <v>8.9999999999999993E-3</v>
      </c>
      <c r="P41" s="479">
        <v>6.7000000000000002E-3</v>
      </c>
      <c r="Q41" s="479">
        <v>9.1000000000000004E-3</v>
      </c>
      <c r="R41" s="479">
        <v>4.3E-3</v>
      </c>
      <c r="S41" s="479">
        <v>7.9000000000000008E-3</v>
      </c>
      <c r="T41" s="479">
        <v>5.8999999999999999E-3</v>
      </c>
      <c r="U41" s="479">
        <v>2.0999999999999999E-3</v>
      </c>
      <c r="V41" s="479">
        <v>1.44E-2</v>
      </c>
      <c r="W41" s="479">
        <v>0.16850000000000001</v>
      </c>
      <c r="X41" s="479">
        <v>8.3999999999999995E-3</v>
      </c>
      <c r="Y41" s="479">
        <v>1.2999999999999999E-3</v>
      </c>
      <c r="Z41" s="479">
        <v>1E-4</v>
      </c>
      <c r="AA41" s="479">
        <v>2.52E-2</v>
      </c>
      <c r="AB41" s="479"/>
      <c r="AC41" s="479"/>
      <c r="AD41" s="481"/>
    </row>
    <row r="42" spans="1:30" s="330" customFormat="1" ht="12.75" x14ac:dyDescent="0.2">
      <c r="A42" s="463" t="s">
        <v>467</v>
      </c>
      <c r="B42" s="478">
        <v>12786</v>
      </c>
      <c r="C42" s="478">
        <v>152</v>
      </c>
      <c r="D42" s="478">
        <v>1333</v>
      </c>
      <c r="E42" s="478">
        <v>5763</v>
      </c>
      <c r="F42" s="478">
        <v>5538</v>
      </c>
      <c r="G42" s="478">
        <v>16310</v>
      </c>
      <c r="H42" s="478">
        <v>3088</v>
      </c>
      <c r="I42" s="478">
        <v>62</v>
      </c>
      <c r="J42" s="478">
        <v>331</v>
      </c>
      <c r="K42" s="478">
        <v>85</v>
      </c>
      <c r="L42" s="478">
        <v>3013</v>
      </c>
      <c r="M42" s="478">
        <v>837</v>
      </c>
      <c r="N42" s="478">
        <v>49</v>
      </c>
      <c r="O42" s="478">
        <v>27</v>
      </c>
      <c r="P42" s="478">
        <v>12</v>
      </c>
      <c r="Q42" s="478">
        <v>93</v>
      </c>
      <c r="R42" s="478">
        <v>1483</v>
      </c>
      <c r="S42" s="478">
        <v>1670</v>
      </c>
      <c r="T42" s="478">
        <v>131</v>
      </c>
      <c r="U42" s="478">
        <v>1144</v>
      </c>
      <c r="V42" s="478">
        <v>29</v>
      </c>
      <c r="W42" s="478">
        <v>112</v>
      </c>
      <c r="X42" s="478">
        <v>620</v>
      </c>
      <c r="Y42" s="478"/>
      <c r="Z42" s="478"/>
      <c r="AA42" s="478">
        <v>3333</v>
      </c>
      <c r="AB42" s="479"/>
      <c r="AC42" s="479"/>
      <c r="AD42" s="480"/>
    </row>
    <row r="43" spans="1:30" s="332" customFormat="1" ht="13.5" thickBot="1" x14ac:dyDescent="0.25">
      <c r="A43" s="488" t="s">
        <v>468</v>
      </c>
      <c r="B43" s="489">
        <v>0.28670000000000001</v>
      </c>
      <c r="C43" s="489">
        <v>0.9325</v>
      </c>
      <c r="D43" s="489">
        <v>0.52539999999999998</v>
      </c>
      <c r="E43" s="489">
        <v>0.3261</v>
      </c>
      <c r="F43" s="489">
        <v>0.22869999999999999</v>
      </c>
      <c r="G43" s="489">
        <v>0.3342</v>
      </c>
      <c r="H43" s="489">
        <v>0.91439999999999999</v>
      </c>
      <c r="I43" s="489">
        <v>0.25729999999999997</v>
      </c>
      <c r="J43" s="489">
        <v>7.9899999999999999E-2</v>
      </c>
      <c r="K43" s="489">
        <v>9.6000000000000002E-2</v>
      </c>
      <c r="L43" s="489">
        <v>0.41810000000000003</v>
      </c>
      <c r="M43" s="489">
        <v>7.2999999999999995E-2</v>
      </c>
      <c r="N43" s="489">
        <v>1</v>
      </c>
      <c r="O43" s="489">
        <v>4.2999999999999997E-2</v>
      </c>
      <c r="P43" s="489">
        <v>0.19350000000000001</v>
      </c>
      <c r="Q43" s="489">
        <v>0.1057</v>
      </c>
      <c r="R43" s="489">
        <v>0.26219999999999999</v>
      </c>
      <c r="S43" s="489">
        <v>0.60119999999999996</v>
      </c>
      <c r="T43" s="489">
        <v>0.1726</v>
      </c>
      <c r="U43" s="489">
        <v>0.80110000000000003</v>
      </c>
      <c r="V43" s="489">
        <v>0.31180000000000002</v>
      </c>
      <c r="W43" s="489">
        <v>2.9100000000000001E-2</v>
      </c>
      <c r="X43" s="489">
        <v>0.57299999999999995</v>
      </c>
      <c r="Y43" s="489" t="s">
        <v>320</v>
      </c>
      <c r="Z43" s="489" t="s">
        <v>320</v>
      </c>
      <c r="AA43" s="489">
        <v>0.83809999999999996</v>
      </c>
      <c r="AB43" s="479"/>
      <c r="AC43" s="490"/>
      <c r="AD43" s="491"/>
    </row>
    <row r="44" spans="1:30" s="328" customFormat="1" ht="15.75" x14ac:dyDescent="0.25">
      <c r="A44" s="457" t="s">
        <v>258</v>
      </c>
      <c r="B44" s="458"/>
      <c r="C44" s="458"/>
      <c r="D44" s="458"/>
      <c r="E44" s="458"/>
      <c r="F44" s="458"/>
      <c r="G44" s="459"/>
      <c r="H44" s="458"/>
      <c r="I44" s="458"/>
      <c r="J44" s="458"/>
      <c r="K44" s="458"/>
      <c r="L44" s="458"/>
      <c r="M44" s="458"/>
      <c r="N44" s="458"/>
      <c r="O44" s="458"/>
      <c r="P44" s="458"/>
      <c r="Q44" s="458"/>
      <c r="R44" s="458"/>
      <c r="S44" s="458"/>
      <c r="T44" s="458"/>
      <c r="U44" s="458"/>
      <c r="V44" s="458"/>
      <c r="W44" s="458"/>
      <c r="X44" s="458"/>
      <c r="Y44" s="458"/>
      <c r="Z44" s="458"/>
      <c r="AA44" s="458"/>
      <c r="AB44" s="458"/>
      <c r="AC44" s="458"/>
      <c r="AD44" s="482"/>
    </row>
    <row r="45" spans="1:30" s="330" customFormat="1" ht="12.75" x14ac:dyDescent="0.2">
      <c r="A45" s="486" t="s">
        <v>466</v>
      </c>
      <c r="B45" s="478">
        <v>135766</v>
      </c>
      <c r="C45" s="478">
        <v>411</v>
      </c>
      <c r="D45" s="478">
        <v>16707</v>
      </c>
      <c r="E45" s="478">
        <v>67175</v>
      </c>
      <c r="F45" s="478">
        <v>51473</v>
      </c>
      <c r="G45" s="478">
        <v>139912</v>
      </c>
      <c r="H45" s="478">
        <v>11069</v>
      </c>
      <c r="I45" s="478">
        <v>3216</v>
      </c>
      <c r="J45" s="478">
        <v>14161</v>
      </c>
      <c r="K45" s="478">
        <v>10191</v>
      </c>
      <c r="L45" s="478">
        <v>13028</v>
      </c>
      <c r="M45" s="478">
        <v>28564</v>
      </c>
      <c r="N45" s="478">
        <v>1937</v>
      </c>
      <c r="O45" s="478">
        <v>9685</v>
      </c>
      <c r="P45" s="478">
        <v>682</v>
      </c>
      <c r="Q45" s="478">
        <v>6027</v>
      </c>
      <c r="R45" s="478">
        <v>9851</v>
      </c>
      <c r="S45" s="478">
        <v>3614</v>
      </c>
      <c r="T45" s="478">
        <v>4407</v>
      </c>
      <c r="U45" s="478">
        <v>3636</v>
      </c>
      <c r="V45" s="478">
        <v>448</v>
      </c>
      <c r="W45" s="478">
        <v>7828</v>
      </c>
      <c r="X45" s="478">
        <v>7422</v>
      </c>
      <c r="Y45" s="478">
        <v>0</v>
      </c>
      <c r="Z45" s="478">
        <v>0</v>
      </c>
      <c r="AA45" s="478">
        <v>3016</v>
      </c>
      <c r="AB45" s="484"/>
      <c r="AC45" s="484"/>
      <c r="AD45" s="480"/>
    </row>
    <row r="46" spans="1:30" s="330" customFormat="1" ht="13.5" thickBot="1" x14ac:dyDescent="0.25">
      <c r="A46" s="487" t="s">
        <v>259</v>
      </c>
      <c r="B46" s="750">
        <f>B45/B28</f>
        <v>0.447870104936052</v>
      </c>
      <c r="C46" s="750">
        <f t="shared" ref="C46:AA46" si="0">C45/C28</f>
        <v>0.12673450508788159</v>
      </c>
      <c r="D46" s="750">
        <f t="shared" si="0"/>
        <v>0.23317515701325889</v>
      </c>
      <c r="E46" s="750">
        <f t="shared" si="0"/>
        <v>0.41616846226759924</v>
      </c>
      <c r="F46" s="750">
        <f t="shared" si="0"/>
        <v>0.77019646571201983</v>
      </c>
      <c r="G46" s="750">
        <f t="shared" si="0"/>
        <v>0.28035049823568664</v>
      </c>
      <c r="H46" s="750">
        <f t="shared" si="0"/>
        <v>0.40938678896368075</v>
      </c>
      <c r="I46" s="750">
        <f t="shared" si="0"/>
        <v>0.32643118148599271</v>
      </c>
      <c r="J46" s="750">
        <f t="shared" si="0"/>
        <v>0.37652220154214305</v>
      </c>
      <c r="K46" s="750">
        <f t="shared" si="0"/>
        <v>0.79153398058252422</v>
      </c>
      <c r="L46" s="750">
        <f t="shared" si="0"/>
        <v>0.8570488783632656</v>
      </c>
      <c r="M46" s="750">
        <f t="shared" si="0"/>
        <v>0.74422240170917897</v>
      </c>
      <c r="N46" s="750">
        <f t="shared" si="0"/>
        <v>0.14089322083212102</v>
      </c>
      <c r="O46" s="750">
        <f t="shared" si="0"/>
        <v>0.21072671888598782</v>
      </c>
      <c r="P46" s="750">
        <f t="shared" si="0"/>
        <v>0.26291441788743253</v>
      </c>
      <c r="Q46" s="750">
        <f t="shared" si="0"/>
        <v>0.38437500000000002</v>
      </c>
      <c r="R46" s="750">
        <f t="shared" si="0"/>
        <v>0.24330064955913952</v>
      </c>
      <c r="S46" s="750">
        <f t="shared" si="0"/>
        <v>0.34419047619047621</v>
      </c>
      <c r="T46" s="750">
        <f t="shared" si="0"/>
        <v>0.52234206471494604</v>
      </c>
      <c r="U46" s="750">
        <f t="shared" si="0"/>
        <v>0.77328796256911947</v>
      </c>
      <c r="V46" s="750">
        <f t="shared" si="0"/>
        <v>0.1336116910229645</v>
      </c>
      <c r="W46" s="750">
        <f t="shared" si="0"/>
        <v>1.0661944974121493</v>
      </c>
      <c r="X46" s="750">
        <f t="shared" si="0"/>
        <v>0.79168000000000005</v>
      </c>
      <c r="Y46" s="750">
        <f t="shared" si="0"/>
        <v>0</v>
      </c>
      <c r="Z46" s="750">
        <f t="shared" si="0"/>
        <v>0</v>
      </c>
      <c r="AA46" s="750">
        <f t="shared" si="0"/>
        <v>8.2059095608641233E-2</v>
      </c>
      <c r="AB46" s="750"/>
      <c r="AC46" s="750"/>
      <c r="AD46" s="750"/>
    </row>
    <row r="47" spans="1:30" s="330" customFormat="1" ht="15.75" x14ac:dyDescent="0.25">
      <c r="A47" s="568" t="s">
        <v>685</v>
      </c>
      <c r="B47" s="570"/>
      <c r="C47" s="570"/>
      <c r="D47" s="570"/>
      <c r="E47" s="570"/>
      <c r="F47" s="570"/>
      <c r="G47" s="570"/>
      <c r="H47" s="570"/>
      <c r="I47" s="570"/>
      <c r="J47" s="570"/>
      <c r="K47" s="570"/>
      <c r="L47" s="570"/>
      <c r="M47" s="570"/>
      <c r="N47" s="570"/>
      <c r="O47" s="570"/>
      <c r="P47" s="570"/>
      <c r="Q47" s="570"/>
      <c r="R47" s="570"/>
      <c r="S47" s="570"/>
      <c r="T47" s="570"/>
      <c r="U47" s="570"/>
      <c r="V47" s="570"/>
      <c r="W47" s="570"/>
      <c r="X47" s="570"/>
      <c r="Y47" s="570"/>
      <c r="Z47" s="570"/>
      <c r="AA47" s="570"/>
      <c r="AB47" s="570"/>
      <c r="AC47" s="567"/>
      <c r="AD47" s="567"/>
    </row>
    <row r="48" spans="1:30" s="330" customFormat="1" ht="12.75" x14ac:dyDescent="0.2">
      <c r="A48" s="569" t="s">
        <v>686</v>
      </c>
      <c r="B48" s="566">
        <v>182456</v>
      </c>
      <c r="C48" s="566">
        <v>998</v>
      </c>
      <c r="D48" s="566">
        <v>48326</v>
      </c>
      <c r="E48" s="566">
        <v>104491</v>
      </c>
      <c r="F48" s="566">
        <v>28641</v>
      </c>
      <c r="G48" s="566">
        <v>226062</v>
      </c>
      <c r="H48" s="566">
        <v>3563</v>
      </c>
      <c r="I48" s="566">
        <v>8133</v>
      </c>
      <c r="J48" s="566">
        <v>30410</v>
      </c>
      <c r="K48" s="566">
        <v>10257</v>
      </c>
      <c r="L48" s="566">
        <v>4335</v>
      </c>
      <c r="M48" s="566">
        <v>11067</v>
      </c>
      <c r="N48" s="566">
        <v>117</v>
      </c>
      <c r="O48" s="566">
        <v>44295</v>
      </c>
      <c r="P48" s="566">
        <v>2124</v>
      </c>
      <c r="Q48" s="566">
        <v>12003</v>
      </c>
      <c r="R48" s="566">
        <v>33742</v>
      </c>
      <c r="S48" s="566">
        <v>6409</v>
      </c>
      <c r="T48" s="566">
        <v>7326</v>
      </c>
      <c r="U48" s="566">
        <v>3344</v>
      </c>
      <c r="V48" s="566">
        <v>721</v>
      </c>
      <c r="W48" s="566">
        <v>1649</v>
      </c>
      <c r="X48" s="566">
        <v>2961</v>
      </c>
      <c r="Y48" s="566">
        <v>6156</v>
      </c>
      <c r="Z48" s="566">
        <v>1568</v>
      </c>
      <c r="AA48" s="566">
        <v>15884</v>
      </c>
      <c r="AB48" s="566">
        <v>444</v>
      </c>
      <c r="AC48" s="566">
        <v>235</v>
      </c>
      <c r="AD48" s="566">
        <v>19319</v>
      </c>
    </row>
    <row r="49" spans="1:32" s="330" customFormat="1" ht="13.5" thickBot="1" x14ac:dyDescent="0.25">
      <c r="A49" s="753" t="s">
        <v>687</v>
      </c>
      <c r="B49" s="754">
        <v>0.60189287351923393</v>
      </c>
      <c r="C49" s="754">
        <v>0.30773974714770275</v>
      </c>
      <c r="D49" s="754">
        <v>0.67447313328681091</v>
      </c>
      <c r="E49" s="754">
        <v>0.64735182420251158</v>
      </c>
      <c r="F49" s="754">
        <v>0.4285586030434978</v>
      </c>
      <c r="G49" s="754">
        <v>0.45297468646117406</v>
      </c>
      <c r="H49" s="754">
        <v>0.1317774983356757</v>
      </c>
      <c r="I49" s="754">
        <v>0.82551766138855054</v>
      </c>
      <c r="J49" s="754">
        <v>0.80856155277851638</v>
      </c>
      <c r="K49" s="754">
        <v>0.79666019417475731</v>
      </c>
      <c r="L49" s="754">
        <v>0.28517860667061379</v>
      </c>
      <c r="M49" s="754">
        <v>0.28834579609702715</v>
      </c>
      <c r="N49" s="754">
        <v>8.510328775094559E-3</v>
      </c>
      <c r="O49" s="754">
        <v>0.96377284595300261</v>
      </c>
      <c r="P49" s="754">
        <v>0.8188126445643793</v>
      </c>
      <c r="Q49" s="754">
        <v>0.76549744897959182</v>
      </c>
      <c r="R49" s="754">
        <v>0.83336214774383166</v>
      </c>
      <c r="S49" s="754">
        <v>0.61038095238095236</v>
      </c>
      <c r="T49" s="754">
        <v>0.86831812255541074</v>
      </c>
      <c r="U49" s="754">
        <v>0.71118672905146751</v>
      </c>
      <c r="V49" s="754">
        <v>0.21503131524008351</v>
      </c>
      <c r="W49" s="754">
        <v>0.22459820212476164</v>
      </c>
      <c r="X49" s="754">
        <v>0.31584000000000001</v>
      </c>
      <c r="Y49" s="754">
        <v>0.89724529951902054</v>
      </c>
      <c r="Z49" s="754">
        <v>7.1555697531145893E-2</v>
      </c>
      <c r="AA49" s="754">
        <v>0.4321706480927246</v>
      </c>
      <c r="AB49" s="754">
        <v>0.30790568654646322</v>
      </c>
      <c r="AC49" s="754">
        <v>2.3492952114365692E-3</v>
      </c>
      <c r="AD49" s="754">
        <v>0.66792283225003457</v>
      </c>
    </row>
    <row r="50" spans="1:32" ht="11.25" customHeight="1" thickBot="1" x14ac:dyDescent="0.3">
      <c r="A50" s="493"/>
      <c r="B50" s="494"/>
      <c r="C50" s="494"/>
      <c r="D50" s="494"/>
      <c r="E50" s="494"/>
      <c r="F50" s="494"/>
      <c r="G50" s="494"/>
      <c r="H50" s="494"/>
      <c r="I50" s="494"/>
      <c r="J50" s="494"/>
      <c r="K50" s="494"/>
      <c r="L50" s="494"/>
      <c r="M50" s="494"/>
      <c r="N50" s="494"/>
      <c r="O50" s="494"/>
      <c r="P50" s="494"/>
      <c r="Q50" s="494"/>
      <c r="R50" s="494"/>
      <c r="S50" s="494"/>
      <c r="T50" s="494"/>
      <c r="U50" s="494"/>
      <c r="V50" s="494"/>
      <c r="W50" s="494"/>
      <c r="X50" s="494"/>
      <c r="Y50" s="494"/>
      <c r="Z50" s="494"/>
      <c r="AA50" s="494"/>
      <c r="AB50" s="494"/>
      <c r="AC50" s="494"/>
      <c r="AD50" s="494"/>
    </row>
    <row r="51" spans="1:32" ht="27" thickBot="1" x14ac:dyDescent="0.3">
      <c r="A51" s="376" t="s">
        <v>2</v>
      </c>
      <c r="B51" s="455"/>
      <c r="C51" s="455"/>
      <c r="D51" s="455"/>
      <c r="E51" s="455"/>
      <c r="F51" s="455"/>
      <c r="G51" s="455"/>
      <c r="H51" s="456"/>
      <c r="I51" s="456"/>
      <c r="J51" s="455"/>
      <c r="K51" s="455"/>
      <c r="L51" s="455"/>
      <c r="M51" s="455"/>
      <c r="N51" s="455"/>
      <c r="O51" s="455"/>
      <c r="P51" s="455"/>
      <c r="Q51" s="455"/>
      <c r="R51" s="455"/>
      <c r="S51" s="455"/>
      <c r="T51" s="455"/>
      <c r="U51" s="455"/>
      <c r="V51" s="455"/>
      <c r="W51" s="455"/>
      <c r="X51" s="455"/>
      <c r="Y51" s="455"/>
      <c r="Z51" s="455"/>
      <c r="AA51" s="455"/>
      <c r="AB51" s="455"/>
      <c r="AC51" s="455"/>
      <c r="AD51" s="455"/>
    </row>
    <row r="52" spans="1:32" s="328" customFormat="1" ht="15.75" x14ac:dyDescent="0.25">
      <c r="A52" s="457" t="s">
        <v>236</v>
      </c>
      <c r="B52" s="458"/>
      <c r="C52" s="458"/>
      <c r="D52" s="458"/>
      <c r="E52" s="458"/>
      <c r="F52" s="458"/>
      <c r="G52" s="459"/>
      <c r="H52" s="458"/>
      <c r="I52" s="458"/>
      <c r="J52" s="458"/>
      <c r="K52" s="458"/>
      <c r="L52" s="458"/>
      <c r="M52" s="458"/>
      <c r="N52" s="458"/>
      <c r="O52" s="458"/>
      <c r="P52" s="458"/>
      <c r="Q52" s="458"/>
      <c r="R52" s="458"/>
      <c r="S52" s="458"/>
      <c r="T52" s="458"/>
      <c r="U52" s="458"/>
      <c r="V52" s="458"/>
      <c r="W52" s="458"/>
      <c r="X52" s="458"/>
      <c r="Y52" s="458"/>
      <c r="Z52" s="458"/>
      <c r="AA52" s="458"/>
      <c r="AB52" s="458"/>
      <c r="AC52" s="458"/>
      <c r="AD52" s="458"/>
    </row>
    <row r="53" spans="1:32" s="329" customFormat="1" ht="12.75" x14ac:dyDescent="0.2">
      <c r="A53" s="460" t="s">
        <v>237</v>
      </c>
      <c r="B53" s="461">
        <v>-4.6399999999999997E-2</v>
      </c>
      <c r="C53" s="461">
        <v>-2.8299999999999999E-2</v>
      </c>
      <c r="D53" s="461">
        <v>-3.3E-3</v>
      </c>
      <c r="E53" s="461">
        <v>-5.3999999999999999E-2</v>
      </c>
      <c r="F53" s="461">
        <v>-6.4899999999999999E-2</v>
      </c>
      <c r="G53" s="462">
        <v>-3.2500000000000001E-2</v>
      </c>
      <c r="H53" s="461">
        <v>-1.1900000000000001E-2</v>
      </c>
      <c r="I53" s="461">
        <v>-3.9399999999999998E-2</v>
      </c>
      <c r="J53" s="461">
        <v>-5.91E-2</v>
      </c>
      <c r="K53" s="461">
        <v>-2.7099999999999999E-2</v>
      </c>
      <c r="L53" s="461">
        <v>-5.2299999999999999E-2</v>
      </c>
      <c r="M53" s="461">
        <v>-8.2799999999999999E-2</v>
      </c>
      <c r="N53" s="461">
        <v>6.9500000000000006E-2</v>
      </c>
      <c r="O53" s="461">
        <v>-0.28410000000000002</v>
      </c>
      <c r="P53" s="461" t="s">
        <v>320</v>
      </c>
      <c r="Q53" s="461" t="s">
        <v>320</v>
      </c>
      <c r="R53" s="461">
        <v>-7.0900000000000005E-2</v>
      </c>
      <c r="S53" s="461">
        <v>-7.6399999999999996E-2</v>
      </c>
      <c r="T53" s="461">
        <v>2.93E-2</v>
      </c>
      <c r="U53" s="461">
        <v>-7.7799999999999994E-2</v>
      </c>
      <c r="V53" s="461">
        <v>-4.1200000000000001E-2</v>
      </c>
      <c r="W53" s="461">
        <v>-5.1900000000000002E-2</v>
      </c>
      <c r="X53" s="461">
        <v>2.64E-2</v>
      </c>
      <c r="Y53" s="461">
        <v>-0.5</v>
      </c>
      <c r="Z53" s="461" t="s">
        <v>320</v>
      </c>
      <c r="AA53" s="461">
        <v>-6.9599999999999995E-2</v>
      </c>
      <c r="AB53" s="461">
        <v>0.1087</v>
      </c>
      <c r="AC53" s="461">
        <v>-1.3599999999999999E-2</v>
      </c>
      <c r="AD53" s="461">
        <v>8.3500000000000005E-2</v>
      </c>
    </row>
    <row r="54" spans="1:32" s="330" customFormat="1" ht="12.75" x14ac:dyDescent="0.2">
      <c r="A54" s="463" t="s">
        <v>347</v>
      </c>
      <c r="B54" s="464">
        <v>15660</v>
      </c>
      <c r="C54" s="464">
        <v>127</v>
      </c>
      <c r="D54" s="464">
        <v>2978</v>
      </c>
      <c r="E54" s="464">
        <v>9371</v>
      </c>
      <c r="F54" s="464">
        <v>3184</v>
      </c>
      <c r="G54" s="465">
        <v>25518</v>
      </c>
      <c r="H54" s="464">
        <v>1301</v>
      </c>
      <c r="I54" s="464">
        <v>876</v>
      </c>
      <c r="J54" s="464">
        <v>2216</v>
      </c>
      <c r="K54" s="464">
        <v>1007</v>
      </c>
      <c r="L54" s="464">
        <v>927</v>
      </c>
      <c r="M54" s="466">
        <v>2672</v>
      </c>
      <c r="N54" s="466">
        <v>587</v>
      </c>
      <c r="O54" s="464">
        <v>32</v>
      </c>
      <c r="P54" s="464">
        <v>0</v>
      </c>
      <c r="Q54" s="464">
        <v>0</v>
      </c>
      <c r="R54" s="467">
        <v>3412</v>
      </c>
      <c r="S54" s="464">
        <v>598</v>
      </c>
      <c r="T54" s="464">
        <v>551</v>
      </c>
      <c r="U54" s="464">
        <v>248</v>
      </c>
      <c r="V54" s="464">
        <v>81</v>
      </c>
      <c r="W54" s="464">
        <v>375</v>
      </c>
      <c r="X54" s="464">
        <v>777</v>
      </c>
      <c r="Y54" s="464">
        <v>1</v>
      </c>
      <c r="Z54" s="464">
        <v>0</v>
      </c>
      <c r="AA54" s="464">
        <v>3416</v>
      </c>
      <c r="AB54" s="464">
        <v>80</v>
      </c>
      <c r="AC54" s="464">
        <v>4302</v>
      </c>
      <c r="AD54" s="464">
        <v>2059</v>
      </c>
      <c r="AE54" s="295">
        <v>717</v>
      </c>
      <c r="AF54" s="295">
        <v>1829</v>
      </c>
    </row>
    <row r="55" spans="1:32" s="330" customFormat="1" ht="12.75" x14ac:dyDescent="0.2">
      <c r="A55" s="468" t="s">
        <v>436</v>
      </c>
      <c r="B55" s="469">
        <v>16043</v>
      </c>
      <c r="C55" s="469">
        <v>176</v>
      </c>
      <c r="D55" s="469">
        <v>2977</v>
      </c>
      <c r="E55" s="469">
        <v>9763</v>
      </c>
      <c r="F55" s="469">
        <v>3127</v>
      </c>
      <c r="G55" s="470">
        <v>25787</v>
      </c>
      <c r="H55" s="469">
        <v>1388</v>
      </c>
      <c r="I55" s="469">
        <v>855</v>
      </c>
      <c r="J55" s="469">
        <v>2210</v>
      </c>
      <c r="K55" s="469">
        <v>1038</v>
      </c>
      <c r="L55" s="469">
        <v>909</v>
      </c>
      <c r="M55" s="471">
        <v>2786</v>
      </c>
      <c r="N55" s="466">
        <v>648</v>
      </c>
      <c r="O55" s="469">
        <v>32</v>
      </c>
      <c r="P55" s="469">
        <v>0</v>
      </c>
      <c r="Q55" s="469">
        <v>0</v>
      </c>
      <c r="R55" s="467">
        <v>3377</v>
      </c>
      <c r="S55" s="469">
        <v>605</v>
      </c>
      <c r="T55" s="469">
        <v>560</v>
      </c>
      <c r="U55" s="469">
        <v>268</v>
      </c>
      <c r="V55" s="469">
        <v>111</v>
      </c>
      <c r="W55" s="469">
        <v>428</v>
      </c>
      <c r="X55" s="469">
        <v>828</v>
      </c>
      <c r="Y55" s="469">
        <v>1</v>
      </c>
      <c r="Z55" s="469">
        <v>0</v>
      </c>
      <c r="AA55" s="469">
        <v>3186</v>
      </c>
      <c r="AB55" s="469">
        <v>88</v>
      </c>
      <c r="AC55" s="469">
        <v>4361</v>
      </c>
      <c r="AD55" s="469">
        <v>2108</v>
      </c>
      <c r="AE55" s="296">
        <v>702</v>
      </c>
      <c r="AF55" s="296">
        <v>1919</v>
      </c>
    </row>
    <row r="56" spans="1:32" s="330" customFormat="1" ht="12.75" x14ac:dyDescent="0.2">
      <c r="A56" s="468" t="s">
        <v>657</v>
      </c>
      <c r="B56" s="469">
        <v>15645</v>
      </c>
      <c r="C56" s="469">
        <v>157</v>
      </c>
      <c r="D56" s="469">
        <v>2885</v>
      </c>
      <c r="E56" s="469">
        <v>9501</v>
      </c>
      <c r="F56" s="469">
        <v>3102</v>
      </c>
      <c r="G56" s="470">
        <v>25970</v>
      </c>
      <c r="H56" s="469">
        <v>1358</v>
      </c>
      <c r="I56" s="469">
        <v>911</v>
      </c>
      <c r="J56" s="469">
        <v>2139</v>
      </c>
      <c r="K56" s="469">
        <v>986</v>
      </c>
      <c r="L56" s="469">
        <v>934</v>
      </c>
      <c r="M56" s="471">
        <v>2601</v>
      </c>
      <c r="N56" s="466">
        <v>678</v>
      </c>
      <c r="O56" s="469">
        <v>24</v>
      </c>
      <c r="P56" s="469">
        <v>0</v>
      </c>
      <c r="Q56" s="469">
        <v>0</v>
      </c>
      <c r="R56" s="467">
        <v>3246</v>
      </c>
      <c r="S56" s="469">
        <v>616</v>
      </c>
      <c r="T56" s="469">
        <v>559</v>
      </c>
      <c r="U56" s="469">
        <v>242</v>
      </c>
      <c r="V56" s="469">
        <v>99</v>
      </c>
      <c r="W56" s="469">
        <v>431</v>
      </c>
      <c r="X56" s="469">
        <v>821</v>
      </c>
      <c r="Y56" s="469">
        <v>4</v>
      </c>
      <c r="Z56" s="469">
        <v>0</v>
      </c>
      <c r="AA56" s="469">
        <v>3361</v>
      </c>
      <c r="AB56" s="469">
        <v>108</v>
      </c>
      <c r="AC56" s="469">
        <v>4637</v>
      </c>
      <c r="AD56" s="469">
        <v>2215</v>
      </c>
      <c r="AE56" s="296">
        <v>684</v>
      </c>
      <c r="AF56" s="296">
        <v>1973</v>
      </c>
    </row>
    <row r="57" spans="1:32" s="330" customFormat="1" ht="12.75" x14ac:dyDescent="0.2">
      <c r="A57" s="468" t="s">
        <v>1006</v>
      </c>
      <c r="B57" s="469">
        <v>15050</v>
      </c>
      <c r="C57" s="469">
        <v>149</v>
      </c>
      <c r="D57" s="469">
        <v>2937</v>
      </c>
      <c r="E57" s="469">
        <v>9030</v>
      </c>
      <c r="F57" s="469">
        <v>2934</v>
      </c>
      <c r="G57" s="470">
        <v>24921</v>
      </c>
      <c r="H57" s="469">
        <v>1333</v>
      </c>
      <c r="I57" s="469">
        <v>846</v>
      </c>
      <c r="J57" s="469">
        <v>2059</v>
      </c>
      <c r="K57" s="469">
        <v>983</v>
      </c>
      <c r="L57" s="469">
        <v>875</v>
      </c>
      <c r="M57" s="471">
        <v>2464</v>
      </c>
      <c r="N57" s="466">
        <v>682</v>
      </c>
      <c r="O57" s="469">
        <v>21</v>
      </c>
      <c r="P57" s="469">
        <v>0</v>
      </c>
      <c r="Q57" s="469">
        <v>0</v>
      </c>
      <c r="R57" s="467">
        <v>3108</v>
      </c>
      <c r="S57" s="469">
        <v>560</v>
      </c>
      <c r="T57" s="469">
        <v>573</v>
      </c>
      <c r="U57" s="469">
        <v>233</v>
      </c>
      <c r="V57" s="469">
        <v>93</v>
      </c>
      <c r="W57" s="469">
        <v>390</v>
      </c>
      <c r="X57" s="469">
        <v>830</v>
      </c>
      <c r="Y57" s="469">
        <v>1</v>
      </c>
      <c r="Z57" s="469">
        <v>0</v>
      </c>
      <c r="AA57" s="469">
        <v>3090</v>
      </c>
      <c r="AB57" s="469">
        <v>102</v>
      </c>
      <c r="AC57" s="469">
        <v>4373</v>
      </c>
      <c r="AD57" s="469">
        <v>2305</v>
      </c>
      <c r="AE57" s="296">
        <v>626</v>
      </c>
      <c r="AF57" s="296">
        <v>2044</v>
      </c>
    </row>
    <row r="58" spans="1:32" s="330" customFormat="1" ht="12.75" x14ac:dyDescent="0.2">
      <c r="A58" s="472" t="s">
        <v>426</v>
      </c>
      <c r="B58" s="473" t="s">
        <v>848</v>
      </c>
      <c r="C58" s="473" t="s">
        <v>849</v>
      </c>
      <c r="D58" s="473" t="s">
        <v>850</v>
      </c>
      <c r="E58" s="473" t="s">
        <v>851</v>
      </c>
      <c r="F58" s="473" t="s">
        <v>852</v>
      </c>
      <c r="G58" s="473" t="s">
        <v>853</v>
      </c>
      <c r="H58" s="473" t="s">
        <v>854</v>
      </c>
      <c r="I58" s="473" t="s">
        <v>855</v>
      </c>
      <c r="J58" s="473" t="s">
        <v>856</v>
      </c>
      <c r="K58" s="473" t="s">
        <v>857</v>
      </c>
      <c r="L58" s="473" t="s">
        <v>858</v>
      </c>
      <c r="M58" s="473" t="s">
        <v>859</v>
      </c>
      <c r="N58" s="473" t="s">
        <v>860</v>
      </c>
      <c r="O58" s="473" t="s">
        <v>861</v>
      </c>
      <c r="P58" s="473" t="s">
        <v>320</v>
      </c>
      <c r="Q58" s="473" t="s">
        <v>320</v>
      </c>
      <c r="R58" s="473" t="s">
        <v>862</v>
      </c>
      <c r="S58" s="473" t="s">
        <v>863</v>
      </c>
      <c r="T58" s="473" t="s">
        <v>864</v>
      </c>
      <c r="U58" s="473" t="s">
        <v>865</v>
      </c>
      <c r="V58" s="473" t="s">
        <v>866</v>
      </c>
      <c r="W58" s="473" t="s">
        <v>867</v>
      </c>
      <c r="X58" s="473" t="s">
        <v>868</v>
      </c>
      <c r="Y58" s="473" t="s">
        <v>869</v>
      </c>
      <c r="Z58" s="473" t="s">
        <v>320</v>
      </c>
      <c r="AA58" s="473" t="s">
        <v>870</v>
      </c>
      <c r="AB58" s="473" t="s">
        <v>871</v>
      </c>
      <c r="AC58" s="473" t="s">
        <v>872</v>
      </c>
      <c r="AD58" s="473" t="s">
        <v>873</v>
      </c>
    </row>
    <row r="59" spans="1:32" s="330" customFormat="1" ht="12.75" x14ac:dyDescent="0.2">
      <c r="A59" s="472" t="s">
        <v>238</v>
      </c>
      <c r="B59" s="474" t="s">
        <v>363</v>
      </c>
      <c r="C59" s="474" t="s">
        <v>362</v>
      </c>
      <c r="D59" s="474" t="s">
        <v>362</v>
      </c>
      <c r="E59" s="474" t="s">
        <v>363</v>
      </c>
      <c r="F59" s="474" t="s">
        <v>363</v>
      </c>
      <c r="G59" s="474" t="s">
        <v>363</v>
      </c>
      <c r="H59" s="474" t="s">
        <v>362</v>
      </c>
      <c r="I59" s="474" t="s">
        <v>362</v>
      </c>
      <c r="J59" s="474" t="s">
        <v>363</v>
      </c>
      <c r="K59" s="474" t="s">
        <v>362</v>
      </c>
      <c r="L59" s="474" t="s">
        <v>362</v>
      </c>
      <c r="M59" s="474" t="s">
        <v>363</v>
      </c>
      <c r="N59" s="474" t="s">
        <v>362</v>
      </c>
      <c r="O59" s="474" t="s">
        <v>362</v>
      </c>
      <c r="P59" s="474" t="s">
        <v>362</v>
      </c>
      <c r="Q59" s="474" t="s">
        <v>362</v>
      </c>
      <c r="R59" s="474" t="s">
        <v>363</v>
      </c>
      <c r="S59" s="474" t="s">
        <v>362</v>
      </c>
      <c r="T59" s="474" t="s">
        <v>362</v>
      </c>
      <c r="U59" s="474" t="s">
        <v>362</v>
      </c>
      <c r="V59" s="474" t="s">
        <v>362</v>
      </c>
      <c r="W59" s="474" t="s">
        <v>362</v>
      </c>
      <c r="X59" s="474" t="s">
        <v>362</v>
      </c>
      <c r="Y59" s="474" t="s">
        <v>362</v>
      </c>
      <c r="Z59" s="474" t="s">
        <v>362</v>
      </c>
      <c r="AA59" s="474" t="s">
        <v>363</v>
      </c>
      <c r="AB59" s="474" t="s">
        <v>362</v>
      </c>
      <c r="AC59" s="474" t="s">
        <v>362</v>
      </c>
      <c r="AD59" s="474" t="s">
        <v>363</v>
      </c>
    </row>
    <row r="60" spans="1:32" s="329" customFormat="1" ht="12.75" x14ac:dyDescent="0.2">
      <c r="A60" s="460" t="s">
        <v>239</v>
      </c>
      <c r="B60" s="461">
        <v>-3.5099999999999999E-2</v>
      </c>
      <c r="C60" s="461">
        <v>1.7899999999999999E-2</v>
      </c>
      <c r="D60" s="461">
        <v>-1.5100000000000001E-2</v>
      </c>
      <c r="E60" s="461">
        <v>-2.87E-2</v>
      </c>
      <c r="F60" s="461">
        <v>-7.5899999999999995E-2</v>
      </c>
      <c r="G60" s="462">
        <v>-3.49E-2</v>
      </c>
      <c r="H60" s="461">
        <v>-8.3400000000000002E-2</v>
      </c>
      <c r="I60" s="461">
        <v>-3.44E-2</v>
      </c>
      <c r="J60" s="461">
        <v>2.29E-2</v>
      </c>
      <c r="K60" s="461">
        <v>-0.17499999999999999</v>
      </c>
      <c r="L60" s="461">
        <v>-5.8000000000000003E-2</v>
      </c>
      <c r="M60" s="461">
        <v>-5.4199999999999998E-2</v>
      </c>
      <c r="N60" s="461">
        <v>9.9000000000000005E-2</v>
      </c>
      <c r="O60" s="461">
        <v>-1.5900000000000001E-2</v>
      </c>
      <c r="P60" s="461">
        <v>-6.5299999999999997E-2</v>
      </c>
      <c r="Q60" s="461">
        <v>-1.61E-2</v>
      </c>
      <c r="R60" s="461" t="s">
        <v>320</v>
      </c>
      <c r="S60" s="461">
        <v>-0.16650000000000001</v>
      </c>
      <c r="T60" s="461">
        <v>3.85E-2</v>
      </c>
      <c r="U60" s="461">
        <v>-6.4399999999999999E-2</v>
      </c>
      <c r="V60" s="461">
        <v>-6.2199999999999998E-2</v>
      </c>
      <c r="W60" s="461">
        <v>-0.15870000000000001</v>
      </c>
      <c r="X60" s="461">
        <v>-4.0399999999999998E-2</v>
      </c>
      <c r="Y60" s="461">
        <v>0.1986</v>
      </c>
      <c r="Z60" s="461">
        <v>-5.2400000000000002E-2</v>
      </c>
      <c r="AA60" s="461">
        <v>-6.13E-2</v>
      </c>
      <c r="AB60" s="461">
        <v>-0.28000000000000003</v>
      </c>
      <c r="AC60" s="461">
        <v>-3.32E-2</v>
      </c>
      <c r="AD60" s="461">
        <v>5.4999999999999997E-3</v>
      </c>
    </row>
    <row r="61" spans="1:32" s="330" customFormat="1" ht="12.75" x14ac:dyDescent="0.2">
      <c r="A61" s="463" t="s">
        <v>347</v>
      </c>
      <c r="B61" s="464">
        <v>16413</v>
      </c>
      <c r="C61" s="464">
        <v>141</v>
      </c>
      <c r="D61" s="464">
        <v>4585</v>
      </c>
      <c r="E61" s="464">
        <v>8089</v>
      </c>
      <c r="F61" s="464">
        <v>3598</v>
      </c>
      <c r="G61" s="465">
        <v>27406</v>
      </c>
      <c r="H61" s="464">
        <v>1048</v>
      </c>
      <c r="I61" s="464">
        <v>412</v>
      </c>
      <c r="J61" s="464">
        <v>1883</v>
      </c>
      <c r="K61" s="464">
        <v>646</v>
      </c>
      <c r="L61" s="464">
        <v>705</v>
      </c>
      <c r="M61" s="466">
        <v>2672</v>
      </c>
      <c r="N61" s="466">
        <v>592</v>
      </c>
      <c r="O61" s="464">
        <v>4698</v>
      </c>
      <c r="P61" s="464">
        <v>319</v>
      </c>
      <c r="Q61" s="464">
        <v>1585</v>
      </c>
      <c r="R61" s="467">
        <v>0</v>
      </c>
      <c r="S61" s="464">
        <v>356</v>
      </c>
      <c r="T61" s="464">
        <v>261</v>
      </c>
      <c r="U61" s="464">
        <v>212</v>
      </c>
      <c r="V61" s="464">
        <v>204</v>
      </c>
      <c r="W61" s="464">
        <v>459</v>
      </c>
      <c r="X61" s="464">
        <v>361</v>
      </c>
      <c r="Y61" s="464">
        <v>403</v>
      </c>
      <c r="Z61" s="464">
        <v>2582</v>
      </c>
      <c r="AA61" s="464">
        <v>3244</v>
      </c>
      <c r="AB61" s="464">
        <v>66</v>
      </c>
      <c r="AC61" s="464">
        <v>3695</v>
      </c>
      <c r="AD61" s="464">
        <v>1003</v>
      </c>
      <c r="AE61" s="295">
        <v>678</v>
      </c>
      <c r="AF61" s="295">
        <v>936</v>
      </c>
    </row>
    <row r="62" spans="1:32" s="330" customFormat="1" ht="12.75" x14ac:dyDescent="0.2">
      <c r="A62" s="468" t="s">
        <v>436</v>
      </c>
      <c r="B62" s="469">
        <v>16549</v>
      </c>
      <c r="C62" s="469">
        <v>145</v>
      </c>
      <c r="D62" s="469">
        <v>4601</v>
      </c>
      <c r="E62" s="469">
        <v>8042</v>
      </c>
      <c r="F62" s="469">
        <v>3761</v>
      </c>
      <c r="G62" s="470">
        <v>27964</v>
      </c>
      <c r="H62" s="469">
        <v>1078</v>
      </c>
      <c r="I62" s="469">
        <v>392</v>
      </c>
      <c r="J62" s="469">
        <v>1832</v>
      </c>
      <c r="K62" s="469">
        <v>585</v>
      </c>
      <c r="L62" s="469">
        <v>748</v>
      </c>
      <c r="M62" s="471">
        <v>2723</v>
      </c>
      <c r="N62" s="466">
        <v>609</v>
      </c>
      <c r="O62" s="469">
        <v>4605</v>
      </c>
      <c r="P62" s="469">
        <v>388</v>
      </c>
      <c r="Q62" s="469">
        <v>1653</v>
      </c>
      <c r="R62" s="467">
        <v>0</v>
      </c>
      <c r="S62" s="469">
        <v>392</v>
      </c>
      <c r="T62" s="469">
        <v>291</v>
      </c>
      <c r="U62" s="469">
        <v>191</v>
      </c>
      <c r="V62" s="469">
        <v>196</v>
      </c>
      <c r="W62" s="469">
        <v>468</v>
      </c>
      <c r="X62" s="469">
        <v>398</v>
      </c>
      <c r="Y62" s="469">
        <v>463</v>
      </c>
      <c r="Z62" s="469">
        <v>2727</v>
      </c>
      <c r="AA62" s="469">
        <v>3233</v>
      </c>
      <c r="AB62" s="469">
        <v>84</v>
      </c>
      <c r="AC62" s="469">
        <v>3900</v>
      </c>
      <c r="AD62" s="469">
        <v>1008</v>
      </c>
      <c r="AE62" s="296">
        <v>673</v>
      </c>
      <c r="AF62" s="296">
        <v>941</v>
      </c>
    </row>
    <row r="63" spans="1:32" s="330" customFormat="1" ht="12.75" x14ac:dyDescent="0.2">
      <c r="A63" s="468" t="s">
        <v>657</v>
      </c>
      <c r="B63" s="469">
        <v>16593</v>
      </c>
      <c r="C63" s="469">
        <v>162</v>
      </c>
      <c r="D63" s="469">
        <v>4625</v>
      </c>
      <c r="E63" s="469">
        <v>8088</v>
      </c>
      <c r="F63" s="469">
        <v>3718</v>
      </c>
      <c r="G63" s="470">
        <v>27917</v>
      </c>
      <c r="H63" s="469">
        <v>1101</v>
      </c>
      <c r="I63" s="469">
        <v>389</v>
      </c>
      <c r="J63" s="469">
        <v>1875</v>
      </c>
      <c r="K63" s="469">
        <v>558</v>
      </c>
      <c r="L63" s="469">
        <v>773</v>
      </c>
      <c r="M63" s="471">
        <v>2551</v>
      </c>
      <c r="N63" s="466">
        <v>688</v>
      </c>
      <c r="O63" s="469">
        <v>4760</v>
      </c>
      <c r="P63" s="469">
        <v>381</v>
      </c>
      <c r="Q63" s="469">
        <v>1616</v>
      </c>
      <c r="R63" s="467">
        <v>0</v>
      </c>
      <c r="S63" s="469">
        <v>375</v>
      </c>
      <c r="T63" s="469">
        <v>280</v>
      </c>
      <c r="U63" s="469">
        <v>187</v>
      </c>
      <c r="V63" s="469">
        <v>227</v>
      </c>
      <c r="W63" s="469">
        <v>453</v>
      </c>
      <c r="X63" s="469">
        <v>379</v>
      </c>
      <c r="Y63" s="469">
        <v>463</v>
      </c>
      <c r="Z63" s="469">
        <v>2549</v>
      </c>
      <c r="AA63" s="469">
        <v>3200</v>
      </c>
      <c r="AB63" s="469">
        <v>75</v>
      </c>
      <c r="AC63" s="469">
        <v>3936</v>
      </c>
      <c r="AD63" s="469">
        <v>1101</v>
      </c>
      <c r="AE63" s="296">
        <v>745</v>
      </c>
      <c r="AF63" s="296">
        <v>957</v>
      </c>
    </row>
    <row r="64" spans="1:32" s="330" customFormat="1" ht="12.75" x14ac:dyDescent="0.2">
      <c r="A64" s="468" t="s">
        <v>1006</v>
      </c>
      <c r="B64" s="469">
        <v>15939</v>
      </c>
      <c r="C64" s="469">
        <v>152</v>
      </c>
      <c r="D64" s="469">
        <v>4534</v>
      </c>
      <c r="E64" s="469">
        <v>7841</v>
      </c>
      <c r="F64" s="469">
        <v>3412</v>
      </c>
      <c r="G64" s="470">
        <v>26793</v>
      </c>
      <c r="H64" s="469">
        <v>986</v>
      </c>
      <c r="I64" s="469">
        <v>384</v>
      </c>
      <c r="J64" s="469">
        <v>1906</v>
      </c>
      <c r="K64" s="469">
        <v>492</v>
      </c>
      <c r="L64" s="469">
        <v>699</v>
      </c>
      <c r="M64" s="471">
        <v>2505</v>
      </c>
      <c r="N64" s="466">
        <v>692</v>
      </c>
      <c r="O64" s="469">
        <v>4613</v>
      </c>
      <c r="P64" s="469">
        <v>339</v>
      </c>
      <c r="Q64" s="469">
        <v>1592</v>
      </c>
      <c r="R64" s="467">
        <v>0</v>
      </c>
      <c r="S64" s="469">
        <v>312</v>
      </c>
      <c r="T64" s="469">
        <v>288</v>
      </c>
      <c r="U64" s="469">
        <v>184</v>
      </c>
      <c r="V64" s="469">
        <v>196</v>
      </c>
      <c r="W64" s="469">
        <v>387</v>
      </c>
      <c r="X64" s="469">
        <v>364</v>
      </c>
      <c r="Y64" s="469">
        <v>531</v>
      </c>
      <c r="Z64" s="469">
        <v>2482</v>
      </c>
      <c r="AA64" s="469">
        <v>3028</v>
      </c>
      <c r="AB64" s="469">
        <v>54</v>
      </c>
      <c r="AC64" s="469">
        <v>3716</v>
      </c>
      <c r="AD64" s="469">
        <v>1043</v>
      </c>
      <c r="AE64" s="296">
        <v>616</v>
      </c>
      <c r="AF64" s="296">
        <v>1044</v>
      </c>
    </row>
    <row r="65" spans="1:30" s="330" customFormat="1" ht="12.75" x14ac:dyDescent="0.2">
      <c r="A65" s="472" t="s">
        <v>426</v>
      </c>
      <c r="B65" s="473" t="s">
        <v>874</v>
      </c>
      <c r="C65" s="473" t="s">
        <v>875</v>
      </c>
      <c r="D65" s="473" t="s">
        <v>876</v>
      </c>
      <c r="E65" s="473" t="s">
        <v>877</v>
      </c>
      <c r="F65" s="473" t="s">
        <v>878</v>
      </c>
      <c r="G65" s="473" t="s">
        <v>879</v>
      </c>
      <c r="H65" s="473" t="s">
        <v>880</v>
      </c>
      <c r="I65" s="473" t="s">
        <v>881</v>
      </c>
      <c r="J65" s="473" t="s">
        <v>882</v>
      </c>
      <c r="K65" s="473" t="s">
        <v>883</v>
      </c>
      <c r="L65" s="473" t="s">
        <v>884</v>
      </c>
      <c r="M65" s="473" t="s">
        <v>885</v>
      </c>
      <c r="N65" s="473" t="s">
        <v>886</v>
      </c>
      <c r="O65" s="473" t="s">
        <v>887</v>
      </c>
      <c r="P65" s="473" t="s">
        <v>888</v>
      </c>
      <c r="Q65" s="473" t="s">
        <v>889</v>
      </c>
      <c r="R65" s="473" t="s">
        <v>320</v>
      </c>
      <c r="S65" s="473" t="s">
        <v>890</v>
      </c>
      <c r="T65" s="473" t="s">
        <v>891</v>
      </c>
      <c r="U65" s="473" t="s">
        <v>892</v>
      </c>
      <c r="V65" s="473" t="s">
        <v>893</v>
      </c>
      <c r="W65" s="473" t="s">
        <v>894</v>
      </c>
      <c r="X65" s="473" t="s">
        <v>895</v>
      </c>
      <c r="Y65" s="473" t="s">
        <v>896</v>
      </c>
      <c r="Z65" s="473" t="s">
        <v>897</v>
      </c>
      <c r="AA65" s="473" t="s">
        <v>898</v>
      </c>
      <c r="AB65" s="473" t="s">
        <v>899</v>
      </c>
      <c r="AC65" s="473" t="s">
        <v>900</v>
      </c>
      <c r="AD65" s="473" t="s">
        <v>901</v>
      </c>
    </row>
    <row r="66" spans="1:30" s="330" customFormat="1" ht="12.75" x14ac:dyDescent="0.2">
      <c r="A66" s="472" t="s">
        <v>238</v>
      </c>
      <c r="B66" s="474" t="s">
        <v>363</v>
      </c>
      <c r="C66" s="474" t="s">
        <v>362</v>
      </c>
      <c r="D66" s="474" t="s">
        <v>362</v>
      </c>
      <c r="E66" s="474" t="s">
        <v>363</v>
      </c>
      <c r="F66" s="474" t="s">
        <v>363</v>
      </c>
      <c r="G66" s="474" t="s">
        <v>363</v>
      </c>
      <c r="H66" s="474" t="s">
        <v>363</v>
      </c>
      <c r="I66" s="474" t="s">
        <v>362</v>
      </c>
      <c r="J66" s="474" t="s">
        <v>362</v>
      </c>
      <c r="K66" s="474" t="s">
        <v>363</v>
      </c>
      <c r="L66" s="474" t="s">
        <v>362</v>
      </c>
      <c r="M66" s="474" t="s">
        <v>363</v>
      </c>
      <c r="N66" s="474" t="s">
        <v>363</v>
      </c>
      <c r="O66" s="474" t="s">
        <v>362</v>
      </c>
      <c r="P66" s="474" t="s">
        <v>362</v>
      </c>
      <c r="Q66" s="474" t="s">
        <v>362</v>
      </c>
      <c r="R66" s="474" t="s">
        <v>362</v>
      </c>
      <c r="S66" s="474" t="s">
        <v>363</v>
      </c>
      <c r="T66" s="474" t="s">
        <v>362</v>
      </c>
      <c r="U66" s="474" t="s">
        <v>362</v>
      </c>
      <c r="V66" s="474" t="s">
        <v>362</v>
      </c>
      <c r="W66" s="474" t="s">
        <v>363</v>
      </c>
      <c r="X66" s="474" t="s">
        <v>362</v>
      </c>
      <c r="Y66" s="474" t="s">
        <v>363</v>
      </c>
      <c r="Z66" s="474" t="s">
        <v>363</v>
      </c>
      <c r="AA66" s="474" t="s">
        <v>363</v>
      </c>
      <c r="AB66" s="474" t="s">
        <v>363</v>
      </c>
      <c r="AC66" s="474" t="s">
        <v>362</v>
      </c>
      <c r="AD66" s="474" t="s">
        <v>362</v>
      </c>
    </row>
    <row r="67" spans="1:30" s="330" customFormat="1" ht="12.75" x14ac:dyDescent="0.2">
      <c r="A67" s="460" t="s">
        <v>444</v>
      </c>
      <c r="B67" s="461">
        <v>-4.0599999999999997E-2</v>
      </c>
      <c r="C67" s="461">
        <v>-5.4999999999999997E-3</v>
      </c>
      <c r="D67" s="461">
        <v>-1.0500000000000001E-2</v>
      </c>
      <c r="E67" s="461">
        <v>-4.24E-2</v>
      </c>
      <c r="F67" s="461">
        <v>-7.0900000000000005E-2</v>
      </c>
      <c r="G67" s="462">
        <v>-3.3799999999999997E-2</v>
      </c>
      <c r="H67" s="461">
        <v>-4.36E-2</v>
      </c>
      <c r="I67" s="461">
        <v>-3.78E-2</v>
      </c>
      <c r="J67" s="461">
        <v>-2.1399999999999999E-2</v>
      </c>
      <c r="K67" s="461">
        <v>-8.2000000000000003E-2</v>
      </c>
      <c r="L67" s="461">
        <v>-5.4800000000000001E-2</v>
      </c>
      <c r="M67" s="461">
        <v>-6.8599999999999994E-2</v>
      </c>
      <c r="N67" s="461">
        <v>8.4199999999999997E-2</v>
      </c>
      <c r="O67" s="461">
        <v>-1.7600000000000001E-2</v>
      </c>
      <c r="P67" s="461">
        <v>-6.5299999999999997E-2</v>
      </c>
      <c r="Q67" s="461">
        <v>-1.61E-2</v>
      </c>
      <c r="R67" s="461">
        <v>-7.0900000000000005E-2</v>
      </c>
      <c r="S67" s="461">
        <v>-0.1108</v>
      </c>
      <c r="T67" s="461">
        <v>3.2399999999999998E-2</v>
      </c>
      <c r="U67" s="461">
        <v>-7.1999999999999995E-2</v>
      </c>
      <c r="V67" s="461">
        <v>-5.5599999999999997E-2</v>
      </c>
      <c r="W67" s="461">
        <v>-0.10829999999999999</v>
      </c>
      <c r="X67" s="461">
        <v>5.1000000000000004E-3</v>
      </c>
      <c r="Y67" s="461">
        <v>0.19550000000000001</v>
      </c>
      <c r="Z67" s="461">
        <v>-5.2400000000000002E-2</v>
      </c>
      <c r="AA67" s="461">
        <v>-6.5500000000000003E-2</v>
      </c>
      <c r="AB67" s="461">
        <v>-6.59E-2</v>
      </c>
      <c r="AC67" s="461">
        <v>-2.2700000000000001E-2</v>
      </c>
      <c r="AD67" s="461">
        <v>5.79E-2</v>
      </c>
    </row>
    <row r="68" spans="1:30" s="330" customFormat="1" ht="12.75" x14ac:dyDescent="0.2">
      <c r="A68" s="475" t="s">
        <v>535</v>
      </c>
      <c r="B68" s="474">
        <v>32073</v>
      </c>
      <c r="C68" s="474">
        <v>268</v>
      </c>
      <c r="D68" s="474">
        <v>7563</v>
      </c>
      <c r="E68" s="474">
        <v>17460</v>
      </c>
      <c r="F68" s="474">
        <v>6782</v>
      </c>
      <c r="G68" s="476">
        <v>52924</v>
      </c>
      <c r="H68" s="474">
        <v>2349</v>
      </c>
      <c r="I68" s="474">
        <v>1288</v>
      </c>
      <c r="J68" s="474">
        <v>4099</v>
      </c>
      <c r="K68" s="474">
        <v>1653</v>
      </c>
      <c r="L68" s="474">
        <v>1632</v>
      </c>
      <c r="M68" s="474">
        <v>5344</v>
      </c>
      <c r="N68" s="474">
        <v>1179</v>
      </c>
      <c r="O68" s="474">
        <v>4730</v>
      </c>
      <c r="P68" s="474">
        <v>319</v>
      </c>
      <c r="Q68" s="474">
        <v>1585</v>
      </c>
      <c r="R68" s="474">
        <v>3412</v>
      </c>
      <c r="S68" s="474">
        <v>954</v>
      </c>
      <c r="T68" s="474">
        <v>812</v>
      </c>
      <c r="U68" s="474">
        <v>460</v>
      </c>
      <c r="V68" s="474">
        <v>285</v>
      </c>
      <c r="W68" s="474">
        <v>834</v>
      </c>
      <c r="X68" s="474">
        <v>1138</v>
      </c>
      <c r="Y68" s="474">
        <v>404</v>
      </c>
      <c r="Z68" s="474">
        <v>2582</v>
      </c>
      <c r="AA68" s="474">
        <v>6660</v>
      </c>
      <c r="AB68" s="474">
        <v>146</v>
      </c>
      <c r="AC68" s="474">
        <v>7997</v>
      </c>
      <c r="AD68" s="474">
        <v>3062</v>
      </c>
    </row>
    <row r="69" spans="1:30" s="330" customFormat="1" ht="12.75" x14ac:dyDescent="0.2">
      <c r="A69" s="472" t="s">
        <v>446</v>
      </c>
      <c r="B69" s="474">
        <v>32592</v>
      </c>
      <c r="C69" s="474">
        <v>321</v>
      </c>
      <c r="D69" s="474">
        <v>7578</v>
      </c>
      <c r="E69" s="474">
        <v>17805</v>
      </c>
      <c r="F69" s="474">
        <v>6888</v>
      </c>
      <c r="G69" s="476">
        <v>53751</v>
      </c>
      <c r="H69" s="474">
        <v>2466</v>
      </c>
      <c r="I69" s="474">
        <v>1247</v>
      </c>
      <c r="J69" s="474">
        <v>4042</v>
      </c>
      <c r="K69" s="474">
        <v>1623</v>
      </c>
      <c r="L69" s="474">
        <v>1657</v>
      </c>
      <c r="M69" s="474">
        <v>5509</v>
      </c>
      <c r="N69" s="474">
        <v>1257</v>
      </c>
      <c r="O69" s="474">
        <v>4637</v>
      </c>
      <c r="P69" s="474">
        <v>388</v>
      </c>
      <c r="Q69" s="474">
        <v>1653</v>
      </c>
      <c r="R69" s="474">
        <v>3377</v>
      </c>
      <c r="S69" s="474">
        <v>997</v>
      </c>
      <c r="T69" s="474">
        <v>851</v>
      </c>
      <c r="U69" s="474">
        <v>459</v>
      </c>
      <c r="V69" s="474">
        <v>307</v>
      </c>
      <c r="W69" s="474">
        <v>896</v>
      </c>
      <c r="X69" s="474">
        <v>1226</v>
      </c>
      <c r="Y69" s="474">
        <v>464</v>
      </c>
      <c r="Z69" s="474">
        <v>2727</v>
      </c>
      <c r="AA69" s="474">
        <v>6419</v>
      </c>
      <c r="AB69" s="474">
        <v>172</v>
      </c>
      <c r="AC69" s="474">
        <v>8261</v>
      </c>
      <c r="AD69" s="474">
        <v>3116</v>
      </c>
    </row>
    <row r="70" spans="1:30" s="330" customFormat="1" ht="12.75" x14ac:dyDescent="0.2">
      <c r="A70" s="472" t="s">
        <v>658</v>
      </c>
      <c r="B70" s="474">
        <v>32238</v>
      </c>
      <c r="C70" s="474">
        <v>319</v>
      </c>
      <c r="D70" s="474">
        <v>7510</v>
      </c>
      <c r="E70" s="474">
        <v>17589</v>
      </c>
      <c r="F70" s="474">
        <v>6820</v>
      </c>
      <c r="G70" s="476">
        <v>53887</v>
      </c>
      <c r="H70" s="474">
        <v>2459</v>
      </c>
      <c r="I70" s="474">
        <v>1300</v>
      </c>
      <c r="J70" s="474">
        <v>4014</v>
      </c>
      <c r="K70" s="474">
        <v>1544</v>
      </c>
      <c r="L70" s="474">
        <v>1707</v>
      </c>
      <c r="M70" s="474">
        <v>5152</v>
      </c>
      <c r="N70" s="474">
        <v>1366</v>
      </c>
      <c r="O70" s="474">
        <v>4784</v>
      </c>
      <c r="P70" s="474">
        <v>381</v>
      </c>
      <c r="Q70" s="474">
        <v>1616</v>
      </c>
      <c r="R70" s="474">
        <v>3246</v>
      </c>
      <c r="S70" s="474">
        <v>991</v>
      </c>
      <c r="T70" s="474">
        <v>839</v>
      </c>
      <c r="U70" s="474">
        <v>429</v>
      </c>
      <c r="V70" s="474">
        <v>326</v>
      </c>
      <c r="W70" s="474">
        <v>884</v>
      </c>
      <c r="X70" s="474">
        <v>1200</v>
      </c>
      <c r="Y70" s="474">
        <v>467</v>
      </c>
      <c r="Z70" s="474">
        <v>2549</v>
      </c>
      <c r="AA70" s="474">
        <v>6561</v>
      </c>
      <c r="AB70" s="474">
        <v>183</v>
      </c>
      <c r="AC70" s="474">
        <v>8573</v>
      </c>
      <c r="AD70" s="474">
        <v>3316</v>
      </c>
    </row>
    <row r="71" spans="1:30" s="330" customFormat="1" ht="12.75" x14ac:dyDescent="0.2">
      <c r="A71" s="472" t="s">
        <v>1007</v>
      </c>
      <c r="B71" s="474">
        <v>30989</v>
      </c>
      <c r="C71" s="474">
        <v>301</v>
      </c>
      <c r="D71" s="474">
        <v>7471</v>
      </c>
      <c r="E71" s="474">
        <v>16871</v>
      </c>
      <c r="F71" s="474">
        <v>6346</v>
      </c>
      <c r="G71" s="476">
        <v>51714</v>
      </c>
      <c r="H71" s="474">
        <v>2319</v>
      </c>
      <c r="I71" s="474">
        <v>1230</v>
      </c>
      <c r="J71" s="474">
        <v>3965</v>
      </c>
      <c r="K71" s="474">
        <v>1475</v>
      </c>
      <c r="L71" s="474">
        <v>1574</v>
      </c>
      <c r="M71" s="474">
        <v>4969</v>
      </c>
      <c r="N71" s="474">
        <v>1374</v>
      </c>
      <c r="O71" s="474">
        <v>4634</v>
      </c>
      <c r="P71" s="474">
        <v>339</v>
      </c>
      <c r="Q71" s="474">
        <v>1592</v>
      </c>
      <c r="R71" s="474">
        <v>3108</v>
      </c>
      <c r="S71" s="474">
        <v>872</v>
      </c>
      <c r="T71" s="474">
        <v>861</v>
      </c>
      <c r="U71" s="474">
        <v>417</v>
      </c>
      <c r="V71" s="474">
        <v>289</v>
      </c>
      <c r="W71" s="474">
        <v>777</v>
      </c>
      <c r="X71" s="474">
        <v>1194</v>
      </c>
      <c r="Y71" s="474">
        <v>532</v>
      </c>
      <c r="Z71" s="474">
        <v>2482</v>
      </c>
      <c r="AA71" s="474">
        <v>6118</v>
      </c>
      <c r="AB71" s="474">
        <v>156</v>
      </c>
      <c r="AC71" s="474">
        <v>8089</v>
      </c>
      <c r="AD71" s="474">
        <v>3348</v>
      </c>
    </row>
    <row r="72" spans="1:30" s="330" customFormat="1" ht="12.75" x14ac:dyDescent="0.2">
      <c r="A72" s="472" t="s">
        <v>426</v>
      </c>
      <c r="B72" s="473" t="s">
        <v>902</v>
      </c>
      <c r="C72" s="473" t="s">
        <v>903</v>
      </c>
      <c r="D72" s="473" t="s">
        <v>904</v>
      </c>
      <c r="E72" s="473" t="s">
        <v>905</v>
      </c>
      <c r="F72" s="473" t="s">
        <v>906</v>
      </c>
      <c r="G72" s="473" t="s">
        <v>907</v>
      </c>
      <c r="H72" s="473" t="s">
        <v>908</v>
      </c>
      <c r="I72" s="473" t="s">
        <v>909</v>
      </c>
      <c r="J72" s="473" t="s">
        <v>910</v>
      </c>
      <c r="K72" s="473" t="s">
        <v>911</v>
      </c>
      <c r="L72" s="473" t="s">
        <v>912</v>
      </c>
      <c r="M72" s="473" t="s">
        <v>913</v>
      </c>
      <c r="N72" s="473" t="s">
        <v>914</v>
      </c>
      <c r="O72" s="473" t="s">
        <v>915</v>
      </c>
      <c r="P72" s="473" t="s">
        <v>888</v>
      </c>
      <c r="Q72" s="473" t="s">
        <v>889</v>
      </c>
      <c r="R72" s="473" t="s">
        <v>862</v>
      </c>
      <c r="S72" s="473" t="s">
        <v>916</v>
      </c>
      <c r="T72" s="473" t="s">
        <v>917</v>
      </c>
      <c r="U72" s="473" t="s">
        <v>918</v>
      </c>
      <c r="V72" s="473" t="s">
        <v>919</v>
      </c>
      <c r="W72" s="473" t="s">
        <v>920</v>
      </c>
      <c r="X72" s="473" t="s">
        <v>921</v>
      </c>
      <c r="Y72" s="473" t="s">
        <v>922</v>
      </c>
      <c r="Z72" s="473" t="s">
        <v>897</v>
      </c>
      <c r="AA72" s="473" t="s">
        <v>923</v>
      </c>
      <c r="AB72" s="473" t="s">
        <v>924</v>
      </c>
      <c r="AC72" s="473" t="s">
        <v>925</v>
      </c>
      <c r="AD72" s="473" t="s">
        <v>926</v>
      </c>
    </row>
    <row r="73" spans="1:30" s="330" customFormat="1" ht="13.5" thickBot="1" x14ac:dyDescent="0.25">
      <c r="A73" s="477" t="s">
        <v>238</v>
      </c>
      <c r="B73" s="474" t="s">
        <v>363</v>
      </c>
      <c r="C73" s="474" t="s">
        <v>362</v>
      </c>
      <c r="D73" s="474" t="s">
        <v>362</v>
      </c>
      <c r="E73" s="474" t="s">
        <v>363</v>
      </c>
      <c r="F73" s="474" t="s">
        <v>363</v>
      </c>
      <c r="G73" s="474" t="s">
        <v>363</v>
      </c>
      <c r="H73" s="474" t="s">
        <v>362</v>
      </c>
      <c r="I73" s="474" t="s">
        <v>362</v>
      </c>
      <c r="J73" s="474" t="s">
        <v>362</v>
      </c>
      <c r="K73" s="474" t="s">
        <v>363</v>
      </c>
      <c r="L73" s="474" t="s">
        <v>363</v>
      </c>
      <c r="M73" s="474" t="s">
        <v>363</v>
      </c>
      <c r="N73" s="474" t="s">
        <v>363</v>
      </c>
      <c r="O73" s="474" t="s">
        <v>362</v>
      </c>
      <c r="P73" s="474" t="s">
        <v>362</v>
      </c>
      <c r="Q73" s="474" t="s">
        <v>362</v>
      </c>
      <c r="R73" s="474" t="s">
        <v>363</v>
      </c>
      <c r="S73" s="474" t="s">
        <v>363</v>
      </c>
      <c r="T73" s="474" t="s">
        <v>362</v>
      </c>
      <c r="U73" s="474" t="s">
        <v>362</v>
      </c>
      <c r="V73" s="474" t="s">
        <v>362</v>
      </c>
      <c r="W73" s="474" t="s">
        <v>363</v>
      </c>
      <c r="X73" s="474" t="s">
        <v>362</v>
      </c>
      <c r="Y73" s="474" t="s">
        <v>363</v>
      </c>
      <c r="Z73" s="474" t="s">
        <v>363</v>
      </c>
      <c r="AA73" s="474" t="s">
        <v>363</v>
      </c>
      <c r="AB73" s="474" t="s">
        <v>362</v>
      </c>
      <c r="AC73" s="474" t="s">
        <v>362</v>
      </c>
      <c r="AD73" s="474" t="s">
        <v>363</v>
      </c>
    </row>
    <row r="74" spans="1:30" s="328" customFormat="1" ht="15.75" x14ac:dyDescent="0.25">
      <c r="A74" s="457" t="s">
        <v>248</v>
      </c>
      <c r="B74" s="458"/>
      <c r="C74" s="458"/>
      <c r="D74" s="458"/>
      <c r="E74" s="458"/>
      <c r="F74" s="458"/>
      <c r="G74" s="459"/>
      <c r="H74" s="458"/>
      <c r="I74" s="458"/>
      <c r="J74" s="458"/>
      <c r="K74" s="458"/>
      <c r="L74" s="458"/>
      <c r="M74" s="458"/>
      <c r="N74" s="458"/>
      <c r="O74" s="458"/>
      <c r="P74" s="458"/>
      <c r="Q74" s="458"/>
      <c r="R74" s="458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58"/>
    </row>
    <row r="75" spans="1:30" s="330" customFormat="1" ht="12.75" x14ac:dyDescent="0.2">
      <c r="A75" s="463" t="s">
        <v>464</v>
      </c>
      <c r="B75" s="478">
        <v>56</v>
      </c>
      <c r="C75" s="478">
        <v>0</v>
      </c>
      <c r="D75" s="478">
        <v>3</v>
      </c>
      <c r="E75" s="478">
        <v>26</v>
      </c>
      <c r="F75" s="478">
        <v>27</v>
      </c>
      <c r="G75" s="478">
        <v>64</v>
      </c>
      <c r="H75" s="478">
        <v>1</v>
      </c>
      <c r="I75" s="478">
        <v>0</v>
      </c>
      <c r="J75" s="478">
        <v>7</v>
      </c>
      <c r="K75" s="478">
        <v>2</v>
      </c>
      <c r="L75" s="478">
        <v>1</v>
      </c>
      <c r="M75" s="478">
        <v>17</v>
      </c>
      <c r="N75" s="478">
        <v>0</v>
      </c>
      <c r="O75" s="478">
        <v>4</v>
      </c>
      <c r="P75" s="478">
        <v>0</v>
      </c>
      <c r="Q75" s="478">
        <v>3</v>
      </c>
      <c r="R75" s="478">
        <v>0</v>
      </c>
      <c r="S75" s="478">
        <v>3</v>
      </c>
      <c r="T75" s="478">
        <v>0</v>
      </c>
      <c r="U75" s="478">
        <v>0</v>
      </c>
      <c r="V75" s="478">
        <v>0</v>
      </c>
      <c r="W75" s="478">
        <v>14</v>
      </c>
      <c r="X75" s="478">
        <v>4</v>
      </c>
      <c r="Y75" s="478">
        <v>0</v>
      </c>
      <c r="Z75" s="478">
        <v>0</v>
      </c>
      <c r="AA75" s="478">
        <v>8</v>
      </c>
      <c r="AB75" s="484"/>
      <c r="AC75" s="484"/>
      <c r="AD75" s="480"/>
    </row>
    <row r="76" spans="1:30" s="331" customFormat="1" ht="12.75" x14ac:dyDescent="0.2">
      <c r="A76" s="475" t="s">
        <v>249</v>
      </c>
      <c r="B76" s="479">
        <v>1.8E-3</v>
      </c>
      <c r="C76" s="479">
        <v>0</v>
      </c>
      <c r="D76" s="479">
        <v>4.0000000000000002E-4</v>
      </c>
      <c r="E76" s="479">
        <v>1.5E-3</v>
      </c>
      <c r="F76" s="479">
        <v>4.3E-3</v>
      </c>
      <c r="G76" s="479">
        <v>1.1999999999999999E-3</v>
      </c>
      <c r="H76" s="479">
        <v>4.0000000000000002E-4</v>
      </c>
      <c r="I76" s="479">
        <v>0</v>
      </c>
      <c r="J76" s="479">
        <v>1.8E-3</v>
      </c>
      <c r="K76" s="479">
        <v>1.4E-3</v>
      </c>
      <c r="L76" s="479">
        <v>5.9999999999999995E-4</v>
      </c>
      <c r="M76" s="479">
        <v>3.3999999999999998E-3</v>
      </c>
      <c r="N76" s="479">
        <v>0</v>
      </c>
      <c r="O76" s="479">
        <v>8.9999999999999998E-4</v>
      </c>
      <c r="P76" s="479">
        <v>0</v>
      </c>
      <c r="Q76" s="479">
        <v>1.9E-3</v>
      </c>
      <c r="R76" s="479">
        <v>0</v>
      </c>
      <c r="S76" s="479">
        <v>3.3999999999999998E-3</v>
      </c>
      <c r="T76" s="479">
        <v>0</v>
      </c>
      <c r="U76" s="479">
        <v>0</v>
      </c>
      <c r="V76" s="479">
        <v>0</v>
      </c>
      <c r="W76" s="479">
        <v>1.7999999999999999E-2</v>
      </c>
      <c r="X76" s="479">
        <v>3.3999999999999998E-3</v>
      </c>
      <c r="Y76" s="479">
        <v>0</v>
      </c>
      <c r="Z76" s="479">
        <v>0</v>
      </c>
      <c r="AA76" s="479">
        <v>1.2999999999999999E-3</v>
      </c>
      <c r="AB76" s="479"/>
      <c r="AC76" s="479"/>
      <c r="AD76" s="481"/>
    </row>
    <row r="77" spans="1:30" s="330" customFormat="1" ht="12.75" x14ac:dyDescent="0.2">
      <c r="A77" s="463" t="s">
        <v>463</v>
      </c>
      <c r="B77" s="478">
        <v>193</v>
      </c>
      <c r="C77" s="478">
        <v>0</v>
      </c>
      <c r="D77" s="478">
        <v>18</v>
      </c>
      <c r="E77" s="478">
        <v>85</v>
      </c>
      <c r="F77" s="478">
        <v>90</v>
      </c>
      <c r="G77" s="478">
        <v>209</v>
      </c>
      <c r="H77" s="478">
        <v>14</v>
      </c>
      <c r="I77" s="478">
        <v>0</v>
      </c>
      <c r="J77" s="478">
        <v>25</v>
      </c>
      <c r="K77" s="478">
        <v>6</v>
      </c>
      <c r="L77" s="478">
        <v>10</v>
      </c>
      <c r="M77" s="478">
        <v>56</v>
      </c>
      <c r="N77" s="478">
        <v>0</v>
      </c>
      <c r="O77" s="478">
        <v>7</v>
      </c>
      <c r="P77" s="478">
        <v>0</v>
      </c>
      <c r="Q77" s="478">
        <v>8</v>
      </c>
      <c r="R77" s="478">
        <v>3</v>
      </c>
      <c r="S77" s="478">
        <v>9</v>
      </c>
      <c r="T77" s="478">
        <v>1</v>
      </c>
      <c r="U77" s="478">
        <v>2</v>
      </c>
      <c r="V77" s="478">
        <v>2</v>
      </c>
      <c r="W77" s="478">
        <v>32</v>
      </c>
      <c r="X77" s="478">
        <v>18</v>
      </c>
      <c r="Y77" s="478">
        <v>0</v>
      </c>
      <c r="Z77" s="478">
        <v>0</v>
      </c>
      <c r="AA77" s="478">
        <v>16</v>
      </c>
      <c r="AB77" s="484"/>
      <c r="AC77" s="484"/>
      <c r="AD77" s="480"/>
    </row>
    <row r="78" spans="1:30" s="332" customFormat="1" ht="13.5" thickBot="1" x14ac:dyDescent="0.25">
      <c r="A78" s="475" t="s">
        <v>251</v>
      </c>
      <c r="B78" s="479">
        <v>6.1999999999999998E-3</v>
      </c>
      <c r="C78" s="479">
        <v>0</v>
      </c>
      <c r="D78" s="479">
        <v>2.3999999999999998E-3</v>
      </c>
      <c r="E78" s="479">
        <v>5.0000000000000001E-3</v>
      </c>
      <c r="F78" s="479">
        <v>1.4200000000000001E-2</v>
      </c>
      <c r="G78" s="479">
        <v>4.0000000000000001E-3</v>
      </c>
      <c r="H78" s="479">
        <v>6.0000000000000001E-3</v>
      </c>
      <c r="I78" s="479">
        <v>0</v>
      </c>
      <c r="J78" s="479">
        <v>6.3E-3</v>
      </c>
      <c r="K78" s="479">
        <v>4.1000000000000003E-3</v>
      </c>
      <c r="L78" s="479">
        <v>6.4000000000000003E-3</v>
      </c>
      <c r="M78" s="479">
        <v>1.1299999999999999E-2</v>
      </c>
      <c r="N78" s="479">
        <v>0</v>
      </c>
      <c r="O78" s="479">
        <v>1.5E-3</v>
      </c>
      <c r="P78" s="479">
        <v>0</v>
      </c>
      <c r="Q78" s="479">
        <v>5.0000000000000001E-3</v>
      </c>
      <c r="R78" s="479">
        <v>1E-3</v>
      </c>
      <c r="S78" s="479">
        <v>1.03E-2</v>
      </c>
      <c r="T78" s="479">
        <v>1.1999999999999999E-3</v>
      </c>
      <c r="U78" s="479">
        <v>4.7999999999999996E-3</v>
      </c>
      <c r="V78" s="479">
        <v>6.8999999999999999E-3</v>
      </c>
      <c r="W78" s="479">
        <v>4.1200000000000001E-2</v>
      </c>
      <c r="X78" s="479">
        <v>1.5100000000000001E-2</v>
      </c>
      <c r="Y78" s="479">
        <v>0</v>
      </c>
      <c r="Z78" s="479">
        <v>0</v>
      </c>
      <c r="AA78" s="479">
        <v>2.5999999999999999E-3</v>
      </c>
      <c r="AB78" s="479"/>
      <c r="AC78" s="479"/>
      <c r="AD78" s="481"/>
    </row>
    <row r="79" spans="1:30" s="328" customFormat="1" ht="15.75" x14ac:dyDescent="0.25">
      <c r="A79" s="457" t="s">
        <v>252</v>
      </c>
      <c r="B79" s="458"/>
      <c r="C79" s="458"/>
      <c r="D79" s="458"/>
      <c r="E79" s="458"/>
      <c r="F79" s="458"/>
      <c r="G79" s="459"/>
      <c r="H79" s="458"/>
      <c r="I79" s="458"/>
      <c r="J79" s="458"/>
      <c r="K79" s="458"/>
      <c r="L79" s="458"/>
      <c r="M79" s="458"/>
      <c r="N79" s="458"/>
      <c r="O79" s="458"/>
      <c r="P79" s="458"/>
      <c r="Q79" s="458"/>
      <c r="R79" s="458"/>
      <c r="S79" s="458"/>
      <c r="T79" s="458"/>
      <c r="U79" s="458"/>
      <c r="V79" s="458"/>
      <c r="W79" s="458"/>
      <c r="X79" s="458"/>
      <c r="Y79" s="458"/>
      <c r="Z79" s="458"/>
      <c r="AA79" s="458"/>
      <c r="AB79" s="458"/>
      <c r="AC79" s="458"/>
      <c r="AD79" s="482"/>
    </row>
    <row r="80" spans="1:30" s="330" customFormat="1" ht="12.75" x14ac:dyDescent="0.2">
      <c r="A80" s="483" t="s">
        <v>465</v>
      </c>
      <c r="B80" s="478">
        <v>25998</v>
      </c>
      <c r="C80" s="478">
        <v>280</v>
      </c>
      <c r="D80" s="478">
        <v>7210</v>
      </c>
      <c r="E80" s="478">
        <v>14671</v>
      </c>
      <c r="F80" s="478">
        <v>3837</v>
      </c>
      <c r="G80" s="478">
        <v>46217</v>
      </c>
      <c r="H80" s="478">
        <v>2211</v>
      </c>
      <c r="I80" s="478">
        <v>1181</v>
      </c>
      <c r="J80" s="478">
        <v>3493</v>
      </c>
      <c r="K80" s="478">
        <v>1372</v>
      </c>
      <c r="L80" s="478">
        <v>709</v>
      </c>
      <c r="M80" s="478">
        <v>3230</v>
      </c>
      <c r="N80" s="478">
        <v>1370</v>
      </c>
      <c r="O80" s="478">
        <v>4585</v>
      </c>
      <c r="P80" s="478">
        <v>335</v>
      </c>
      <c r="Q80" s="478">
        <v>1501</v>
      </c>
      <c r="R80" s="478">
        <v>2750</v>
      </c>
      <c r="S80" s="478">
        <v>681</v>
      </c>
      <c r="T80" s="478">
        <v>732</v>
      </c>
      <c r="U80" s="478">
        <v>294</v>
      </c>
      <c r="V80" s="478">
        <v>284</v>
      </c>
      <c r="W80" s="478">
        <v>314</v>
      </c>
      <c r="X80" s="478">
        <v>956</v>
      </c>
      <c r="Y80" s="478">
        <v>532</v>
      </c>
      <c r="Z80" s="478">
        <v>2482</v>
      </c>
      <c r="AA80" s="478">
        <v>5632</v>
      </c>
      <c r="AB80" s="484"/>
      <c r="AC80" s="484"/>
      <c r="AD80" s="480"/>
    </row>
    <row r="81" spans="1:30" s="331" customFormat="1" ht="13.5" thickBot="1" x14ac:dyDescent="0.25">
      <c r="A81" s="485" t="s">
        <v>253</v>
      </c>
      <c r="B81" s="479">
        <v>0.83889999999999998</v>
      </c>
      <c r="C81" s="479">
        <v>0.93020000000000003</v>
      </c>
      <c r="D81" s="479">
        <v>0.96509999999999996</v>
      </c>
      <c r="E81" s="479">
        <v>0.86960000000000004</v>
      </c>
      <c r="F81" s="479">
        <v>0.60460000000000003</v>
      </c>
      <c r="G81" s="479">
        <v>0.89370000000000005</v>
      </c>
      <c r="H81" s="479">
        <v>0.95340000000000003</v>
      </c>
      <c r="I81" s="479">
        <v>0.96020000000000005</v>
      </c>
      <c r="J81" s="479">
        <v>0.88100000000000001</v>
      </c>
      <c r="K81" s="479">
        <v>0.93020000000000003</v>
      </c>
      <c r="L81" s="479">
        <v>0.45040000000000002</v>
      </c>
      <c r="M81" s="479">
        <v>0.65</v>
      </c>
      <c r="N81" s="479">
        <v>0.99709999999999999</v>
      </c>
      <c r="O81" s="479">
        <v>0.98939999999999995</v>
      </c>
      <c r="P81" s="479">
        <v>0.98819999999999997</v>
      </c>
      <c r="Q81" s="479">
        <v>0.94279999999999997</v>
      </c>
      <c r="R81" s="479">
        <v>0.88480000000000003</v>
      </c>
      <c r="S81" s="479">
        <v>0.78100000000000003</v>
      </c>
      <c r="T81" s="479">
        <v>0.85019999999999996</v>
      </c>
      <c r="U81" s="479">
        <v>0.70499999999999996</v>
      </c>
      <c r="V81" s="479">
        <v>0.98270000000000002</v>
      </c>
      <c r="W81" s="479">
        <v>0.40410000000000001</v>
      </c>
      <c r="X81" s="479">
        <v>0.80069999999999997</v>
      </c>
      <c r="Y81" s="479">
        <v>1</v>
      </c>
      <c r="Z81" s="479">
        <v>1</v>
      </c>
      <c r="AA81" s="479">
        <v>0.92059999999999997</v>
      </c>
      <c r="AB81" s="479"/>
      <c r="AC81" s="479"/>
      <c r="AD81" s="481"/>
    </row>
    <row r="82" spans="1:30" s="328" customFormat="1" ht="15.75" x14ac:dyDescent="0.25">
      <c r="A82" s="457" t="s">
        <v>254</v>
      </c>
      <c r="B82" s="458"/>
      <c r="C82" s="458"/>
      <c r="D82" s="458"/>
      <c r="E82" s="458"/>
      <c r="F82" s="458"/>
      <c r="G82" s="459"/>
      <c r="H82" s="458"/>
      <c r="I82" s="458"/>
      <c r="J82" s="458"/>
      <c r="K82" s="458"/>
      <c r="L82" s="458"/>
      <c r="M82" s="458"/>
      <c r="N82" s="458"/>
      <c r="O82" s="458"/>
      <c r="P82" s="458"/>
      <c r="Q82" s="458"/>
      <c r="R82" s="458"/>
      <c r="S82" s="458"/>
      <c r="T82" s="458"/>
      <c r="U82" s="458"/>
      <c r="V82" s="458"/>
      <c r="W82" s="458"/>
      <c r="X82" s="458"/>
      <c r="Y82" s="458"/>
      <c r="Z82" s="458"/>
      <c r="AA82" s="458"/>
      <c r="AB82" s="458"/>
      <c r="AC82" s="458"/>
      <c r="AD82" s="482"/>
    </row>
    <row r="83" spans="1:30" s="330" customFormat="1" ht="12.75" x14ac:dyDescent="0.2">
      <c r="A83" s="486" t="s">
        <v>469</v>
      </c>
      <c r="B83" s="478">
        <v>317</v>
      </c>
      <c r="C83" s="478">
        <v>1</v>
      </c>
      <c r="D83" s="478">
        <v>59</v>
      </c>
      <c r="E83" s="478">
        <v>152</v>
      </c>
      <c r="F83" s="478">
        <v>105</v>
      </c>
      <c r="G83" s="478">
        <v>447</v>
      </c>
      <c r="H83" s="478">
        <v>9</v>
      </c>
      <c r="I83" s="478">
        <v>17</v>
      </c>
      <c r="J83" s="478">
        <v>14</v>
      </c>
      <c r="K83" s="478">
        <v>24</v>
      </c>
      <c r="L83" s="478">
        <v>25</v>
      </c>
      <c r="M83" s="478">
        <v>61</v>
      </c>
      <c r="N83" s="478">
        <v>0</v>
      </c>
      <c r="O83" s="478">
        <v>60</v>
      </c>
      <c r="P83" s="478">
        <v>4</v>
      </c>
      <c r="Q83" s="478">
        <v>17</v>
      </c>
      <c r="R83" s="478">
        <v>8</v>
      </c>
      <c r="S83" s="478">
        <v>15</v>
      </c>
      <c r="T83" s="478">
        <v>1</v>
      </c>
      <c r="U83" s="478">
        <v>1</v>
      </c>
      <c r="V83" s="478">
        <v>5</v>
      </c>
      <c r="W83" s="478">
        <v>45</v>
      </c>
      <c r="X83" s="478">
        <v>11</v>
      </c>
      <c r="Y83" s="478">
        <v>0</v>
      </c>
      <c r="Z83" s="478">
        <v>1</v>
      </c>
      <c r="AA83" s="478">
        <v>125</v>
      </c>
      <c r="AB83" s="484"/>
      <c r="AC83" s="484"/>
      <c r="AD83" s="480"/>
    </row>
    <row r="84" spans="1:30" s="331" customFormat="1" ht="12.75" x14ac:dyDescent="0.2">
      <c r="A84" s="487" t="s">
        <v>256</v>
      </c>
      <c r="B84" s="479">
        <v>1.2200000000000001E-2</v>
      </c>
      <c r="C84" s="479">
        <v>3.5999999999999999E-3</v>
      </c>
      <c r="D84" s="479">
        <v>8.2000000000000007E-3</v>
      </c>
      <c r="E84" s="479">
        <v>1.04E-2</v>
      </c>
      <c r="F84" s="479">
        <v>2.7400000000000001E-2</v>
      </c>
      <c r="G84" s="479">
        <v>9.7000000000000003E-3</v>
      </c>
      <c r="H84" s="479">
        <v>4.1000000000000003E-3</v>
      </c>
      <c r="I84" s="479">
        <v>1.44E-2</v>
      </c>
      <c r="J84" s="479">
        <v>4.0000000000000001E-3</v>
      </c>
      <c r="K84" s="479">
        <v>1.7500000000000002E-2</v>
      </c>
      <c r="L84" s="479">
        <v>3.5299999999999998E-2</v>
      </c>
      <c r="M84" s="479">
        <v>1.89E-2</v>
      </c>
      <c r="N84" s="479">
        <v>0</v>
      </c>
      <c r="O84" s="479">
        <v>1.3100000000000001E-2</v>
      </c>
      <c r="P84" s="479">
        <v>1.1900000000000001E-2</v>
      </c>
      <c r="Q84" s="479">
        <v>1.1299999999999999E-2</v>
      </c>
      <c r="R84" s="479">
        <v>2.8999999999999998E-3</v>
      </c>
      <c r="S84" s="479">
        <v>2.1999999999999999E-2</v>
      </c>
      <c r="T84" s="479">
        <v>1.4E-3</v>
      </c>
      <c r="U84" s="479">
        <v>3.3999999999999998E-3</v>
      </c>
      <c r="V84" s="479">
        <v>1.7600000000000001E-2</v>
      </c>
      <c r="W84" s="479">
        <v>0.14330000000000001</v>
      </c>
      <c r="X84" s="479">
        <v>1.15E-2</v>
      </c>
      <c r="Y84" s="479">
        <v>0</v>
      </c>
      <c r="Z84" s="479">
        <v>4.0000000000000002E-4</v>
      </c>
      <c r="AA84" s="479">
        <v>2.2200000000000001E-2</v>
      </c>
      <c r="AB84" s="479"/>
      <c r="AC84" s="479"/>
      <c r="AD84" s="481"/>
    </row>
    <row r="85" spans="1:30" s="330" customFormat="1" ht="12.75" x14ac:dyDescent="0.2">
      <c r="A85" s="463" t="s">
        <v>467</v>
      </c>
      <c r="B85" s="478">
        <v>979</v>
      </c>
      <c r="C85" s="478">
        <v>21</v>
      </c>
      <c r="D85" s="478">
        <v>114</v>
      </c>
      <c r="E85" s="478">
        <v>507</v>
      </c>
      <c r="F85" s="478">
        <v>337</v>
      </c>
      <c r="G85" s="478">
        <v>1401</v>
      </c>
      <c r="H85" s="478">
        <v>80</v>
      </c>
      <c r="I85" s="478">
        <v>12</v>
      </c>
      <c r="J85" s="478">
        <v>29</v>
      </c>
      <c r="K85" s="478">
        <v>10</v>
      </c>
      <c r="L85" s="478">
        <v>437</v>
      </c>
      <c r="M85" s="478">
        <v>89</v>
      </c>
      <c r="N85" s="478">
        <v>4</v>
      </c>
      <c r="O85" s="478">
        <v>1</v>
      </c>
      <c r="P85" s="478">
        <v>2</v>
      </c>
      <c r="Q85" s="478">
        <v>4</v>
      </c>
      <c r="R85" s="478">
        <v>26</v>
      </c>
      <c r="S85" s="478">
        <v>56</v>
      </c>
      <c r="T85" s="478">
        <v>16</v>
      </c>
      <c r="U85" s="478">
        <v>97</v>
      </c>
      <c r="V85" s="478">
        <v>2</v>
      </c>
      <c r="W85" s="478">
        <v>5</v>
      </c>
      <c r="X85" s="478">
        <v>109</v>
      </c>
      <c r="Y85" s="478">
        <v>0</v>
      </c>
      <c r="Z85" s="478">
        <v>0</v>
      </c>
      <c r="AA85" s="478">
        <v>403</v>
      </c>
      <c r="AB85" s="484"/>
      <c r="AC85" s="484"/>
      <c r="AD85" s="480"/>
    </row>
    <row r="86" spans="1:30" s="332" customFormat="1" ht="13.5" thickBot="1" x14ac:dyDescent="0.25">
      <c r="A86" s="488" t="s">
        <v>468</v>
      </c>
      <c r="B86" s="489">
        <v>0.19620000000000001</v>
      </c>
      <c r="C86" s="489">
        <v>1</v>
      </c>
      <c r="D86" s="489">
        <v>0.43680000000000002</v>
      </c>
      <c r="E86" s="489">
        <v>0.23050000000000001</v>
      </c>
      <c r="F86" s="489">
        <v>0.1343</v>
      </c>
      <c r="G86" s="489">
        <v>0.25490000000000002</v>
      </c>
      <c r="H86" s="489">
        <v>0.74070000000000003</v>
      </c>
      <c r="I86" s="489">
        <v>0.24490000000000001</v>
      </c>
      <c r="J86" s="489">
        <v>6.1400000000000003E-2</v>
      </c>
      <c r="K86" s="489">
        <v>9.7100000000000006E-2</v>
      </c>
      <c r="L86" s="489">
        <v>0.50519999999999998</v>
      </c>
      <c r="M86" s="489">
        <v>5.1200000000000002E-2</v>
      </c>
      <c r="N86" s="489">
        <v>1</v>
      </c>
      <c r="O86" s="489">
        <v>2.0400000000000001E-2</v>
      </c>
      <c r="P86" s="489">
        <v>0.5</v>
      </c>
      <c r="Q86" s="489">
        <v>4.3999999999999997E-2</v>
      </c>
      <c r="R86" s="489">
        <v>7.2599999999999998E-2</v>
      </c>
      <c r="S86" s="489">
        <v>0.29320000000000002</v>
      </c>
      <c r="T86" s="489">
        <v>0.124</v>
      </c>
      <c r="U86" s="489">
        <v>0.78859999999999997</v>
      </c>
      <c r="V86" s="489">
        <v>0.4</v>
      </c>
      <c r="W86" s="489">
        <v>1.0800000000000001E-2</v>
      </c>
      <c r="X86" s="489">
        <v>0.45800000000000002</v>
      </c>
      <c r="Y86" s="489" t="s">
        <v>320</v>
      </c>
      <c r="Z86" s="489" t="s">
        <v>320</v>
      </c>
      <c r="AA86" s="489">
        <v>0.82920000000000005</v>
      </c>
      <c r="AB86" s="489"/>
      <c r="AC86" s="489"/>
      <c r="AD86" s="495"/>
    </row>
    <row r="87" spans="1:30" s="328" customFormat="1" ht="15.75" x14ac:dyDescent="0.25">
      <c r="A87" s="457" t="s">
        <v>258</v>
      </c>
      <c r="B87" s="458"/>
      <c r="C87" s="458"/>
      <c r="D87" s="458"/>
      <c r="E87" s="458"/>
      <c r="F87" s="458"/>
      <c r="G87" s="459"/>
      <c r="H87" s="458"/>
      <c r="I87" s="458"/>
      <c r="J87" s="458"/>
      <c r="K87" s="458"/>
      <c r="L87" s="458"/>
      <c r="M87" s="458"/>
      <c r="N87" s="458"/>
      <c r="O87" s="458"/>
      <c r="P87" s="458"/>
      <c r="Q87" s="458"/>
      <c r="R87" s="458"/>
      <c r="S87" s="458"/>
      <c r="T87" s="458"/>
      <c r="U87" s="458"/>
      <c r="V87" s="458"/>
      <c r="W87" s="458"/>
      <c r="X87" s="458"/>
      <c r="Y87" s="458"/>
      <c r="Z87" s="458"/>
      <c r="AA87" s="458"/>
      <c r="AB87" s="458"/>
      <c r="AC87" s="458"/>
      <c r="AD87" s="482"/>
    </row>
    <row r="88" spans="1:30" s="330" customFormat="1" ht="12.75" x14ac:dyDescent="0.2">
      <c r="A88" s="486" t="s">
        <v>466</v>
      </c>
      <c r="B88" s="478">
        <v>15814</v>
      </c>
      <c r="C88" s="478">
        <v>38</v>
      </c>
      <c r="D88" s="478">
        <v>2062</v>
      </c>
      <c r="E88" s="478">
        <v>8195</v>
      </c>
      <c r="F88" s="478">
        <v>5519</v>
      </c>
      <c r="G88" s="478">
        <v>16245</v>
      </c>
      <c r="H88" s="478">
        <v>1086</v>
      </c>
      <c r="I88" s="478">
        <v>489</v>
      </c>
      <c r="J88" s="478">
        <v>1733</v>
      </c>
      <c r="K88" s="478">
        <v>1228</v>
      </c>
      <c r="L88" s="478">
        <v>1418</v>
      </c>
      <c r="M88" s="478">
        <v>4035</v>
      </c>
      <c r="N88" s="478">
        <v>162</v>
      </c>
      <c r="O88" s="478">
        <v>1029</v>
      </c>
      <c r="P88" s="478">
        <v>106</v>
      </c>
      <c r="Q88" s="478">
        <v>648</v>
      </c>
      <c r="R88" s="478">
        <v>894</v>
      </c>
      <c r="S88" s="478">
        <v>407</v>
      </c>
      <c r="T88" s="478">
        <v>520</v>
      </c>
      <c r="U88" s="478">
        <v>389</v>
      </c>
      <c r="V88" s="478">
        <v>51</v>
      </c>
      <c r="W88" s="478">
        <v>768</v>
      </c>
      <c r="X88" s="478">
        <v>851</v>
      </c>
      <c r="Y88" s="478">
        <v>0</v>
      </c>
      <c r="Z88" s="478">
        <v>0</v>
      </c>
      <c r="AA88" s="478">
        <v>344</v>
      </c>
      <c r="AB88" s="484"/>
      <c r="AC88" s="484"/>
      <c r="AD88" s="480"/>
    </row>
    <row r="89" spans="1:30" s="330" customFormat="1" ht="13.5" thickBot="1" x14ac:dyDescent="0.25">
      <c r="A89" s="487" t="s">
        <v>259</v>
      </c>
      <c r="B89" s="750">
        <f>B88/B71</f>
        <v>0.51031011003904614</v>
      </c>
      <c r="C89" s="750">
        <f t="shared" ref="C89" si="1">C88/C71</f>
        <v>0.12624584717607973</v>
      </c>
      <c r="D89" s="750">
        <f t="shared" ref="D89" si="2">D88/D71</f>
        <v>0.27600053540356045</v>
      </c>
      <c r="E89" s="750">
        <f t="shared" ref="E89" si="3">E88/E71</f>
        <v>0.48574476913046055</v>
      </c>
      <c r="F89" s="750">
        <f t="shared" ref="F89" si="4">F88/F71</f>
        <v>0.86968168925307276</v>
      </c>
      <c r="G89" s="750">
        <f t="shared" ref="G89" si="5">G88/G71</f>
        <v>0.31413156978767837</v>
      </c>
      <c r="H89" s="750">
        <f t="shared" ref="H89" si="6">H88/H71</f>
        <v>0.46830530401034931</v>
      </c>
      <c r="I89" s="750">
        <f t="shared" ref="I89" si="7">I88/I71</f>
        <v>0.39756097560975612</v>
      </c>
      <c r="J89" s="750">
        <f t="shared" ref="J89" si="8">J88/J71</f>
        <v>0.43707440100882722</v>
      </c>
      <c r="K89" s="750">
        <f t="shared" ref="K89" si="9">K88/K71</f>
        <v>0.83254237288135591</v>
      </c>
      <c r="L89" s="750">
        <f t="shared" ref="L89" si="10">L88/L71</f>
        <v>0.90088945362134687</v>
      </c>
      <c r="M89" s="750">
        <f t="shared" ref="M89" si="11">M88/M71</f>
        <v>0.81203461461058568</v>
      </c>
      <c r="N89" s="750">
        <f t="shared" ref="N89" si="12">N88/N71</f>
        <v>0.11790393013100436</v>
      </c>
      <c r="O89" s="750">
        <f t="shared" ref="O89" si="13">O88/O71</f>
        <v>0.22205438066465258</v>
      </c>
      <c r="P89" s="750">
        <f t="shared" ref="P89" si="14">P88/P71</f>
        <v>0.31268436578171094</v>
      </c>
      <c r="Q89" s="750">
        <f t="shared" ref="Q89" si="15">Q88/Q71</f>
        <v>0.40703517587939697</v>
      </c>
      <c r="R89" s="750">
        <f t="shared" ref="R89" si="16">R88/R71</f>
        <v>0.28764478764478763</v>
      </c>
      <c r="S89" s="750">
        <f t="shared" ref="S89" si="17">S88/S71</f>
        <v>0.46674311926605505</v>
      </c>
      <c r="T89" s="750">
        <f t="shared" ref="T89" si="18">T88/T71</f>
        <v>0.6039488966318235</v>
      </c>
      <c r="U89" s="750">
        <f t="shared" ref="U89" si="19">U88/U71</f>
        <v>0.93285371702637887</v>
      </c>
      <c r="V89" s="750">
        <f t="shared" ref="V89" si="20">V88/V71</f>
        <v>0.17647058823529413</v>
      </c>
      <c r="W89" s="750">
        <f t="shared" ref="W89" si="21">W88/W71</f>
        <v>0.98841698841698844</v>
      </c>
      <c r="X89" s="750">
        <f t="shared" ref="X89" si="22">X88/X71</f>
        <v>0.71273031825795641</v>
      </c>
      <c r="Y89" s="750">
        <f t="shared" ref="Y89" si="23">Y88/Y71</f>
        <v>0</v>
      </c>
      <c r="Z89" s="750">
        <f t="shared" ref="Z89" si="24">Z88/Z71</f>
        <v>0</v>
      </c>
      <c r="AA89" s="750">
        <f t="shared" ref="AA89" si="25">AA88/AA71</f>
        <v>5.6227525335076821E-2</v>
      </c>
      <c r="AB89" s="751"/>
      <c r="AC89" s="751"/>
      <c r="AD89" s="750"/>
    </row>
    <row r="90" spans="1:30" s="330" customFormat="1" ht="15.75" x14ac:dyDescent="0.25">
      <c r="A90" s="591" t="s">
        <v>685</v>
      </c>
      <c r="B90" s="593"/>
      <c r="C90" s="593"/>
      <c r="D90" s="593"/>
      <c r="E90" s="593"/>
      <c r="F90" s="593"/>
      <c r="G90" s="593"/>
      <c r="H90" s="593"/>
      <c r="I90" s="593"/>
      <c r="J90" s="593"/>
      <c r="K90" s="593"/>
      <c r="L90" s="593"/>
      <c r="M90" s="593"/>
      <c r="N90" s="593"/>
      <c r="O90" s="593"/>
      <c r="P90" s="593"/>
      <c r="Q90" s="593"/>
      <c r="R90" s="593"/>
      <c r="S90" s="593"/>
      <c r="T90" s="593"/>
      <c r="U90" s="593"/>
      <c r="V90" s="593"/>
      <c r="W90" s="593"/>
      <c r="X90" s="593"/>
      <c r="Y90" s="593"/>
      <c r="Z90" s="593"/>
      <c r="AA90" s="593"/>
      <c r="AB90" s="593"/>
      <c r="AC90" s="590"/>
      <c r="AD90" s="590"/>
    </row>
    <row r="91" spans="1:30" s="330" customFormat="1" ht="12.75" x14ac:dyDescent="0.2">
      <c r="A91" s="592" t="s">
        <v>686</v>
      </c>
      <c r="B91" s="589">
        <v>18156</v>
      </c>
      <c r="C91" s="589">
        <v>125</v>
      </c>
      <c r="D91" s="589">
        <v>5073</v>
      </c>
      <c r="E91" s="589">
        <v>10513</v>
      </c>
      <c r="F91" s="589">
        <v>2445</v>
      </c>
      <c r="G91" s="589">
        <v>22744</v>
      </c>
      <c r="H91" s="589">
        <v>768</v>
      </c>
      <c r="I91" s="589">
        <v>1030</v>
      </c>
      <c r="J91" s="589">
        <v>3193</v>
      </c>
      <c r="K91" s="589">
        <v>1143</v>
      </c>
      <c r="L91" s="589">
        <v>360</v>
      </c>
      <c r="M91" s="589">
        <v>1290</v>
      </c>
      <c r="N91" s="589">
        <v>3</v>
      </c>
      <c r="O91" s="589">
        <v>4165</v>
      </c>
      <c r="P91" s="589">
        <v>272</v>
      </c>
      <c r="Q91" s="589">
        <v>1229</v>
      </c>
      <c r="R91" s="589">
        <v>2690</v>
      </c>
      <c r="S91" s="589">
        <v>506</v>
      </c>
      <c r="T91" s="589">
        <v>684</v>
      </c>
      <c r="U91" s="589">
        <v>284</v>
      </c>
      <c r="V91" s="589">
        <v>35</v>
      </c>
      <c r="W91" s="589">
        <v>143</v>
      </c>
      <c r="X91" s="589">
        <v>361</v>
      </c>
      <c r="Y91" s="589">
        <v>394</v>
      </c>
      <c r="Z91" s="589">
        <v>0</v>
      </c>
      <c r="AA91" s="589">
        <v>1007</v>
      </c>
      <c r="AB91" s="589">
        <v>43</v>
      </c>
      <c r="AC91" s="589">
        <v>28</v>
      </c>
      <c r="AD91" s="589">
        <v>3116</v>
      </c>
    </row>
    <row r="92" spans="1:30" s="330" customFormat="1" ht="13.5" thickBot="1" x14ac:dyDescent="0.25">
      <c r="A92" s="753" t="s">
        <v>687</v>
      </c>
      <c r="B92" s="754">
        <v>0.58588531414372846</v>
      </c>
      <c r="C92" s="754">
        <v>0.41528239202657807</v>
      </c>
      <c r="D92" s="754">
        <v>0.6790255655200107</v>
      </c>
      <c r="E92" s="754">
        <v>0.62314029992294473</v>
      </c>
      <c r="F92" s="754">
        <v>0.38528206744405924</v>
      </c>
      <c r="G92" s="754">
        <v>0.43980353482615925</v>
      </c>
      <c r="H92" s="754">
        <v>0.33117723156532991</v>
      </c>
      <c r="I92" s="754">
        <v>0.83739837398373984</v>
      </c>
      <c r="J92" s="754">
        <v>0.80529634300126107</v>
      </c>
      <c r="K92" s="754">
        <v>0.77491525423728813</v>
      </c>
      <c r="L92" s="754">
        <v>0.22871664548919948</v>
      </c>
      <c r="M92" s="754">
        <v>0.25960957939223184</v>
      </c>
      <c r="N92" s="754">
        <v>2.1834061135371178E-3</v>
      </c>
      <c r="O92" s="754">
        <v>0.8987915407854985</v>
      </c>
      <c r="P92" s="754">
        <v>0.80235988200589969</v>
      </c>
      <c r="Q92" s="754">
        <v>0.77198492462311563</v>
      </c>
      <c r="R92" s="754">
        <v>0.86550836550836552</v>
      </c>
      <c r="S92" s="754">
        <v>0.58027522935779818</v>
      </c>
      <c r="T92" s="754">
        <v>0.79442508710801396</v>
      </c>
      <c r="U92" s="754">
        <v>0.68105515587529974</v>
      </c>
      <c r="V92" s="754">
        <v>0.12110726643598616</v>
      </c>
      <c r="W92" s="754">
        <v>0.18404118404118405</v>
      </c>
      <c r="X92" s="754">
        <v>0.30234505862646566</v>
      </c>
      <c r="Y92" s="754">
        <v>0.74060150375939848</v>
      </c>
      <c r="Z92" s="754">
        <v>0</v>
      </c>
      <c r="AA92" s="754">
        <v>0.16459627329192547</v>
      </c>
      <c r="AB92" s="754">
        <v>0.27564102564102566</v>
      </c>
      <c r="AC92" s="755">
        <v>3.4614909135863518E-3</v>
      </c>
      <c r="AD92" s="754">
        <v>0.93070489844683391</v>
      </c>
    </row>
    <row r="93" spans="1:30" ht="11.25" customHeight="1" thickBot="1" x14ac:dyDescent="0.3">
      <c r="A93" s="493"/>
      <c r="B93" s="494"/>
      <c r="C93" s="494"/>
      <c r="D93" s="494"/>
      <c r="E93" s="494"/>
      <c r="F93" s="494"/>
      <c r="G93" s="494"/>
      <c r="H93" s="494"/>
      <c r="I93" s="494"/>
      <c r="J93" s="494"/>
      <c r="K93" s="494"/>
      <c r="L93" s="494"/>
      <c r="M93" s="494"/>
      <c r="N93" s="494"/>
      <c r="O93" s="494"/>
      <c r="P93" s="494"/>
      <c r="Q93" s="494"/>
      <c r="R93" s="494"/>
      <c r="S93" s="494"/>
      <c r="T93" s="494"/>
      <c r="U93" s="494"/>
      <c r="V93" s="494"/>
      <c r="W93" s="494"/>
      <c r="X93" s="494"/>
      <c r="Y93" s="494"/>
      <c r="Z93" s="494"/>
      <c r="AA93" s="494"/>
      <c r="AB93" s="494"/>
      <c r="AC93" s="494"/>
      <c r="AD93" s="494"/>
    </row>
    <row r="94" spans="1:30" ht="27" thickBot="1" x14ac:dyDescent="0.3">
      <c r="A94" s="434" t="s">
        <v>4</v>
      </c>
      <c r="B94" s="455"/>
      <c r="C94" s="455"/>
      <c r="D94" s="455"/>
      <c r="E94" s="455"/>
      <c r="F94" s="455"/>
      <c r="G94" s="455"/>
      <c r="H94" s="456"/>
      <c r="I94" s="456"/>
      <c r="J94" s="455"/>
      <c r="K94" s="455"/>
      <c r="L94" s="455"/>
      <c r="M94" s="455"/>
      <c r="N94" s="455"/>
      <c r="O94" s="455"/>
      <c r="P94" s="455"/>
      <c r="Q94" s="455"/>
      <c r="R94" s="455"/>
      <c r="S94" s="455"/>
      <c r="T94" s="455"/>
      <c r="U94" s="455"/>
      <c r="V94" s="455"/>
      <c r="W94" s="455"/>
      <c r="X94" s="455"/>
      <c r="Y94" s="455"/>
      <c r="Z94" s="455"/>
      <c r="AA94" s="455"/>
      <c r="AB94" s="455"/>
      <c r="AC94" s="455"/>
      <c r="AD94" s="455"/>
    </row>
    <row r="95" spans="1:30" s="328" customFormat="1" ht="15.75" x14ac:dyDescent="0.25">
      <c r="A95" s="457" t="s">
        <v>236</v>
      </c>
      <c r="B95" s="458"/>
      <c r="C95" s="458"/>
      <c r="D95" s="458"/>
      <c r="E95" s="458"/>
      <c r="F95" s="458"/>
      <c r="G95" s="459"/>
      <c r="H95" s="458"/>
      <c r="I95" s="458"/>
      <c r="J95" s="458"/>
      <c r="K95" s="458"/>
      <c r="L95" s="458"/>
      <c r="M95" s="458"/>
      <c r="N95" s="458"/>
      <c r="O95" s="458"/>
      <c r="P95" s="458"/>
      <c r="Q95" s="458"/>
      <c r="R95" s="458"/>
      <c r="S95" s="458"/>
      <c r="T95" s="458"/>
      <c r="U95" s="458"/>
      <c r="V95" s="458"/>
      <c r="W95" s="458"/>
      <c r="X95" s="458"/>
      <c r="Y95" s="458"/>
      <c r="Z95" s="458"/>
      <c r="AA95" s="458"/>
      <c r="AB95" s="458"/>
      <c r="AC95" s="458"/>
      <c r="AD95" s="458"/>
    </row>
    <row r="96" spans="1:30" s="329" customFormat="1" ht="12.75" x14ac:dyDescent="0.2">
      <c r="A96" s="460" t="s">
        <v>237</v>
      </c>
      <c r="B96" s="461">
        <v>0</v>
      </c>
      <c r="C96" s="461">
        <v>-0.25419999999999998</v>
      </c>
      <c r="D96" s="461">
        <v>-3.04E-2</v>
      </c>
      <c r="E96" s="461">
        <v>1.17E-2</v>
      </c>
      <c r="F96" s="461">
        <v>1.2999999999999999E-2</v>
      </c>
      <c r="G96" s="462">
        <v>-1.24E-2</v>
      </c>
      <c r="H96" s="461">
        <v>1.6199999999999999E-2</v>
      </c>
      <c r="I96" s="461">
        <v>-0.1226</v>
      </c>
      <c r="J96" s="461">
        <v>-6.2E-2</v>
      </c>
      <c r="K96" s="461">
        <v>2.46E-2</v>
      </c>
      <c r="L96" s="461">
        <v>7.3200000000000001E-2</v>
      </c>
      <c r="M96" s="461">
        <v>-3.6400000000000002E-2</v>
      </c>
      <c r="N96" s="461">
        <v>2.9899999999999999E-2</v>
      </c>
      <c r="O96" s="461">
        <v>-3.5700000000000003E-2</v>
      </c>
      <c r="P96" s="461" t="s">
        <v>320</v>
      </c>
      <c r="Q96" s="461" t="s">
        <v>320</v>
      </c>
      <c r="R96" s="461">
        <v>4.8000000000000001E-2</v>
      </c>
      <c r="S96" s="461">
        <v>-2.6599999999999999E-2</v>
      </c>
      <c r="T96" s="461">
        <v>3.3599999999999998E-2</v>
      </c>
      <c r="U96" s="461">
        <v>-7.3400000000000007E-2</v>
      </c>
      <c r="V96" s="461">
        <v>0.05</v>
      </c>
      <c r="W96" s="461">
        <v>9.0899999999999995E-2</v>
      </c>
      <c r="X96" s="461">
        <v>3.0200000000000001E-2</v>
      </c>
      <c r="Y96" s="461">
        <v>-1</v>
      </c>
      <c r="Z96" s="461" t="s">
        <v>320</v>
      </c>
      <c r="AA96" s="461">
        <v>-3.8E-3</v>
      </c>
      <c r="AB96" s="461">
        <v>-0.54479999999999995</v>
      </c>
      <c r="AC96" s="461">
        <v>2.4199999999999999E-2</v>
      </c>
      <c r="AD96" s="461">
        <v>9.4700000000000006E-2</v>
      </c>
    </row>
    <row r="97" spans="1:32" s="330" customFormat="1" ht="12.75" x14ac:dyDescent="0.2">
      <c r="A97" s="463" t="s">
        <v>347</v>
      </c>
      <c r="B97" s="464">
        <v>4529</v>
      </c>
      <c r="C97" s="464">
        <v>52</v>
      </c>
      <c r="D97" s="469">
        <v>943</v>
      </c>
      <c r="E97" s="469">
        <v>2657</v>
      </c>
      <c r="F97" s="469">
        <v>877</v>
      </c>
      <c r="G97" s="469">
        <v>8225</v>
      </c>
      <c r="H97" s="469">
        <v>430</v>
      </c>
      <c r="I97" s="464">
        <v>226</v>
      </c>
      <c r="J97" s="464">
        <v>709</v>
      </c>
      <c r="K97" s="469">
        <v>298</v>
      </c>
      <c r="L97" s="469">
        <v>242</v>
      </c>
      <c r="M97" s="469">
        <v>687</v>
      </c>
      <c r="N97" s="469">
        <v>171</v>
      </c>
      <c r="O97" s="464">
        <v>9</v>
      </c>
      <c r="P97" s="464">
        <v>0</v>
      </c>
      <c r="Q97" s="464">
        <v>0</v>
      </c>
      <c r="R97" s="469">
        <v>1039</v>
      </c>
      <c r="S97" s="469">
        <v>189</v>
      </c>
      <c r="T97" s="469">
        <v>158</v>
      </c>
      <c r="U97" s="469">
        <v>80</v>
      </c>
      <c r="V97" s="464">
        <v>26</v>
      </c>
      <c r="W97" s="469">
        <v>90</v>
      </c>
      <c r="X97" s="469">
        <v>175</v>
      </c>
      <c r="Y97" s="469">
        <v>0</v>
      </c>
      <c r="Z97" s="464">
        <v>0</v>
      </c>
      <c r="AA97" s="469">
        <v>1557</v>
      </c>
      <c r="AB97" s="469">
        <v>75</v>
      </c>
      <c r="AC97" s="464">
        <v>1413</v>
      </c>
      <c r="AD97" s="464">
        <v>651</v>
      </c>
      <c r="AE97" s="295">
        <v>1321</v>
      </c>
      <c r="AF97" s="295">
        <v>579</v>
      </c>
    </row>
    <row r="98" spans="1:32" s="330" customFormat="1" ht="12.75" x14ac:dyDescent="0.2">
      <c r="A98" s="468" t="s">
        <v>436</v>
      </c>
      <c r="B98" s="469">
        <v>4614</v>
      </c>
      <c r="C98" s="469">
        <v>61</v>
      </c>
      <c r="D98" s="469">
        <v>932</v>
      </c>
      <c r="E98" s="469">
        <v>2748</v>
      </c>
      <c r="F98" s="464">
        <v>873</v>
      </c>
      <c r="G98" s="469">
        <v>8336</v>
      </c>
      <c r="H98" s="469">
        <v>426</v>
      </c>
      <c r="I98" s="469">
        <v>224</v>
      </c>
      <c r="J98" s="469">
        <v>701</v>
      </c>
      <c r="K98" s="464">
        <v>288</v>
      </c>
      <c r="L98" s="469">
        <v>230</v>
      </c>
      <c r="M98" s="469">
        <v>664</v>
      </c>
      <c r="N98" s="464">
        <v>156</v>
      </c>
      <c r="O98" s="469">
        <v>8</v>
      </c>
      <c r="P98" s="469">
        <v>0</v>
      </c>
      <c r="Q98" s="469">
        <v>0</v>
      </c>
      <c r="R98" s="469">
        <v>1150</v>
      </c>
      <c r="S98" s="469">
        <v>218</v>
      </c>
      <c r="T98" s="469">
        <v>143</v>
      </c>
      <c r="U98" s="464">
        <v>96</v>
      </c>
      <c r="V98" s="469">
        <v>27</v>
      </c>
      <c r="W98" s="469">
        <v>90</v>
      </c>
      <c r="X98" s="464">
        <v>193</v>
      </c>
      <c r="Y98" s="469">
        <v>2</v>
      </c>
      <c r="Z98" s="469">
        <v>0</v>
      </c>
      <c r="AA98" s="469">
        <v>1682</v>
      </c>
      <c r="AB98" s="469">
        <v>37</v>
      </c>
      <c r="AC98" s="469">
        <v>1404</v>
      </c>
      <c r="AD98" s="469">
        <v>597</v>
      </c>
      <c r="AE98" s="296">
        <v>1412</v>
      </c>
      <c r="AF98" s="296">
        <v>653</v>
      </c>
    </row>
    <row r="99" spans="1:32" s="330" customFormat="1" ht="12.75" x14ac:dyDescent="0.2">
      <c r="A99" s="468" t="s">
        <v>657</v>
      </c>
      <c r="B99" s="469">
        <v>4744</v>
      </c>
      <c r="C99" s="469">
        <v>64</v>
      </c>
      <c r="D99" s="469">
        <v>950</v>
      </c>
      <c r="E99" s="464">
        <v>2791</v>
      </c>
      <c r="F99" s="469">
        <v>939</v>
      </c>
      <c r="G99" s="469">
        <v>8426</v>
      </c>
      <c r="H99" s="464">
        <v>440</v>
      </c>
      <c r="I99" s="469">
        <v>268</v>
      </c>
      <c r="J99" s="469">
        <v>688</v>
      </c>
      <c r="K99" s="469">
        <v>269</v>
      </c>
      <c r="L99" s="469">
        <v>266</v>
      </c>
      <c r="M99" s="464">
        <v>682</v>
      </c>
      <c r="N99" s="469">
        <v>209</v>
      </c>
      <c r="O99" s="469">
        <v>11</v>
      </c>
      <c r="P99" s="469">
        <v>0</v>
      </c>
      <c r="Q99" s="469">
        <v>0</v>
      </c>
      <c r="R99" s="469">
        <v>1146</v>
      </c>
      <c r="S99" s="469">
        <v>231</v>
      </c>
      <c r="T99" s="464">
        <v>146</v>
      </c>
      <c r="U99" s="469">
        <v>83</v>
      </c>
      <c r="V99" s="469">
        <v>27</v>
      </c>
      <c r="W99" s="469">
        <v>84</v>
      </c>
      <c r="X99" s="469">
        <v>194</v>
      </c>
      <c r="Y99" s="469">
        <v>2</v>
      </c>
      <c r="Z99" s="469">
        <v>0</v>
      </c>
      <c r="AA99" s="464">
        <v>1489</v>
      </c>
      <c r="AB99" s="469">
        <v>33</v>
      </c>
      <c r="AC99" s="469">
        <v>1515</v>
      </c>
      <c r="AD99" s="469">
        <v>643</v>
      </c>
      <c r="AE99" s="296">
        <v>1405</v>
      </c>
      <c r="AF99" s="296">
        <v>597</v>
      </c>
    </row>
    <row r="100" spans="1:32" s="330" customFormat="1" ht="12.75" x14ac:dyDescent="0.2">
      <c r="A100" s="468" t="s">
        <v>1006</v>
      </c>
      <c r="B100" s="469">
        <v>4629</v>
      </c>
      <c r="C100" s="469">
        <v>44</v>
      </c>
      <c r="D100" s="464">
        <v>913</v>
      </c>
      <c r="E100" s="469">
        <v>2764</v>
      </c>
      <c r="F100" s="469">
        <v>908</v>
      </c>
      <c r="G100" s="469">
        <v>8390</v>
      </c>
      <c r="H100" s="469">
        <v>439</v>
      </c>
      <c r="I100" s="469">
        <v>210</v>
      </c>
      <c r="J100" s="469">
        <v>656</v>
      </c>
      <c r="K100" s="469">
        <v>292</v>
      </c>
      <c r="L100" s="464">
        <v>264</v>
      </c>
      <c r="M100" s="469">
        <v>653</v>
      </c>
      <c r="N100" s="469">
        <v>184</v>
      </c>
      <c r="O100" s="469">
        <v>9</v>
      </c>
      <c r="P100" s="469">
        <v>0</v>
      </c>
      <c r="Q100" s="469">
        <v>0</v>
      </c>
      <c r="R100" s="469">
        <v>1165</v>
      </c>
      <c r="S100" s="464">
        <v>207</v>
      </c>
      <c r="T100" s="469">
        <v>154</v>
      </c>
      <c r="U100" s="469">
        <v>80</v>
      </c>
      <c r="V100" s="469">
        <v>28</v>
      </c>
      <c r="W100" s="464">
        <v>96</v>
      </c>
      <c r="X100" s="469">
        <v>193</v>
      </c>
      <c r="Y100" s="469">
        <v>0</v>
      </c>
      <c r="Z100" s="469">
        <v>0</v>
      </c>
      <c r="AA100" s="469">
        <v>1570</v>
      </c>
      <c r="AB100" s="469">
        <v>22</v>
      </c>
      <c r="AC100" s="469">
        <v>1479</v>
      </c>
      <c r="AD100" s="469">
        <v>690</v>
      </c>
      <c r="AE100" s="296">
        <v>1526</v>
      </c>
      <c r="AF100" s="296">
        <v>673</v>
      </c>
    </row>
    <row r="101" spans="1:32" s="330" customFormat="1" ht="12.75" x14ac:dyDescent="0.2">
      <c r="A101" s="472" t="s">
        <v>426</v>
      </c>
      <c r="B101" s="473" t="s">
        <v>927</v>
      </c>
      <c r="C101" s="473" t="s">
        <v>928</v>
      </c>
      <c r="D101" s="473" t="s">
        <v>929</v>
      </c>
      <c r="E101" s="473" t="s">
        <v>930</v>
      </c>
      <c r="F101" s="473" t="s">
        <v>931</v>
      </c>
      <c r="G101" s="473" t="s">
        <v>932</v>
      </c>
      <c r="H101" s="473" t="s">
        <v>933</v>
      </c>
      <c r="I101" s="473" t="s">
        <v>934</v>
      </c>
      <c r="J101" s="473" t="s">
        <v>935</v>
      </c>
      <c r="K101" s="473" t="s">
        <v>936</v>
      </c>
      <c r="L101" s="473" t="s">
        <v>937</v>
      </c>
      <c r="M101" s="473" t="s">
        <v>938</v>
      </c>
      <c r="N101" s="473" t="s">
        <v>939</v>
      </c>
      <c r="O101" s="473" t="s">
        <v>940</v>
      </c>
      <c r="P101" s="473" t="s">
        <v>320</v>
      </c>
      <c r="Q101" s="473" t="s">
        <v>320</v>
      </c>
      <c r="R101" s="473" t="s">
        <v>941</v>
      </c>
      <c r="S101" s="473" t="s">
        <v>942</v>
      </c>
      <c r="T101" s="473" t="s">
        <v>943</v>
      </c>
      <c r="U101" s="473" t="s">
        <v>944</v>
      </c>
      <c r="V101" s="473" t="s">
        <v>945</v>
      </c>
      <c r="W101" s="473" t="s">
        <v>946</v>
      </c>
      <c r="X101" s="473" t="s">
        <v>947</v>
      </c>
      <c r="Y101" s="473" t="s">
        <v>948</v>
      </c>
      <c r="Z101" s="473" t="s">
        <v>320</v>
      </c>
      <c r="AA101" s="473" t="s">
        <v>949</v>
      </c>
      <c r="AB101" s="473" t="s">
        <v>950</v>
      </c>
      <c r="AC101" s="473" t="s">
        <v>951</v>
      </c>
      <c r="AD101" s="473" t="s">
        <v>952</v>
      </c>
    </row>
    <row r="102" spans="1:32" s="330" customFormat="1" ht="12.75" x14ac:dyDescent="0.2">
      <c r="A102" s="472" t="s">
        <v>238</v>
      </c>
      <c r="B102" s="474" t="s">
        <v>362</v>
      </c>
      <c r="C102" s="474" t="s">
        <v>362</v>
      </c>
      <c r="D102" s="474" t="s">
        <v>362</v>
      </c>
      <c r="E102" s="474" t="s">
        <v>362</v>
      </c>
      <c r="F102" s="474" t="s">
        <v>362</v>
      </c>
      <c r="G102" s="474" t="s">
        <v>362</v>
      </c>
      <c r="H102" s="474" t="s">
        <v>362</v>
      </c>
      <c r="I102" s="474" t="s">
        <v>362</v>
      </c>
      <c r="J102" s="474" t="s">
        <v>362</v>
      </c>
      <c r="K102" s="474" t="s">
        <v>362</v>
      </c>
      <c r="L102" s="474" t="s">
        <v>362</v>
      </c>
      <c r="M102" s="474" t="s">
        <v>362</v>
      </c>
      <c r="N102" s="474" t="s">
        <v>362</v>
      </c>
      <c r="O102" s="474" t="s">
        <v>362</v>
      </c>
      <c r="P102" s="474" t="s">
        <v>362</v>
      </c>
      <c r="Q102" s="474" t="s">
        <v>362</v>
      </c>
      <c r="R102" s="474" t="s">
        <v>362</v>
      </c>
      <c r="S102" s="474" t="s">
        <v>362</v>
      </c>
      <c r="T102" s="474" t="s">
        <v>362</v>
      </c>
      <c r="U102" s="474" t="s">
        <v>362</v>
      </c>
      <c r="V102" s="474" t="s">
        <v>362</v>
      </c>
      <c r="W102" s="474" t="s">
        <v>362</v>
      </c>
      <c r="X102" s="474" t="s">
        <v>362</v>
      </c>
      <c r="Y102" s="474" t="s">
        <v>363</v>
      </c>
      <c r="Z102" s="474" t="s">
        <v>362</v>
      </c>
      <c r="AA102" s="474" t="s">
        <v>362</v>
      </c>
      <c r="AB102" s="474" t="s">
        <v>363</v>
      </c>
      <c r="AC102" s="474" t="s">
        <v>362</v>
      </c>
      <c r="AD102" s="474" t="s">
        <v>363</v>
      </c>
    </row>
    <row r="103" spans="1:32" s="329" customFormat="1" ht="12.75" x14ac:dyDescent="0.2">
      <c r="A103" s="460" t="s">
        <v>239</v>
      </c>
      <c r="B103" s="461">
        <v>4.3099999999999999E-2</v>
      </c>
      <c r="C103" s="461">
        <v>-0.13769999999999999</v>
      </c>
      <c r="D103" s="461">
        <v>5.21E-2</v>
      </c>
      <c r="E103" s="461">
        <v>5.04E-2</v>
      </c>
      <c r="F103" s="461">
        <v>2.4400000000000002E-2</v>
      </c>
      <c r="G103" s="462">
        <v>3.7000000000000002E-3</v>
      </c>
      <c r="H103" s="461">
        <v>-2.2200000000000001E-2</v>
      </c>
      <c r="I103" s="461">
        <v>7.3800000000000004E-2</v>
      </c>
      <c r="J103" s="461">
        <v>-2.23E-2</v>
      </c>
      <c r="K103" s="461">
        <v>-2.1999999999999999E-2</v>
      </c>
      <c r="L103" s="461">
        <v>-4.3700000000000003E-2</v>
      </c>
      <c r="M103" s="461">
        <v>0.20619999999999999</v>
      </c>
      <c r="N103" s="461">
        <v>4.9500000000000002E-2</v>
      </c>
      <c r="O103" s="461">
        <v>5.8999999999999997E-2</v>
      </c>
      <c r="P103" s="461">
        <v>-7.5200000000000003E-2</v>
      </c>
      <c r="Q103" s="461">
        <v>4.5999999999999999E-3</v>
      </c>
      <c r="R103" s="461" t="s">
        <v>320</v>
      </c>
      <c r="S103" s="461">
        <v>6.4500000000000002E-2</v>
      </c>
      <c r="T103" s="461">
        <v>6.9099999999999995E-2</v>
      </c>
      <c r="U103" s="461">
        <v>-0.17019999999999999</v>
      </c>
      <c r="V103" s="461">
        <v>0.25</v>
      </c>
      <c r="W103" s="461">
        <v>-3.3E-3</v>
      </c>
      <c r="X103" s="461">
        <v>3.9699999999999999E-2</v>
      </c>
      <c r="Y103" s="461">
        <v>0.32919999999999999</v>
      </c>
      <c r="Z103" s="461">
        <v>-0.20580000000000001</v>
      </c>
      <c r="AA103" s="461">
        <v>-2.0899999999999998E-2</v>
      </c>
      <c r="AB103" s="461">
        <v>-0.60529999999999995</v>
      </c>
      <c r="AC103" s="461">
        <v>2.7300000000000001E-2</v>
      </c>
      <c r="AD103" s="461">
        <v>0.10970000000000001</v>
      </c>
    </row>
    <row r="104" spans="1:32" s="330" customFormat="1" ht="12.75" x14ac:dyDescent="0.2">
      <c r="A104" s="463" t="s">
        <v>347</v>
      </c>
      <c r="B104" s="469">
        <v>4561</v>
      </c>
      <c r="C104" s="464">
        <v>51</v>
      </c>
      <c r="D104" s="464">
        <v>1409</v>
      </c>
      <c r="E104" s="464">
        <v>2108</v>
      </c>
      <c r="F104" s="464">
        <v>993</v>
      </c>
      <c r="G104" s="469">
        <v>8803</v>
      </c>
      <c r="H104" s="464">
        <v>313</v>
      </c>
      <c r="I104" s="464">
        <v>85</v>
      </c>
      <c r="J104" s="464">
        <v>608</v>
      </c>
      <c r="K104" s="464">
        <v>144</v>
      </c>
      <c r="L104" s="464">
        <v>213</v>
      </c>
      <c r="M104" s="464">
        <v>555</v>
      </c>
      <c r="N104" s="464">
        <v>208</v>
      </c>
      <c r="O104" s="464">
        <v>1302</v>
      </c>
      <c r="P104" s="469">
        <v>104</v>
      </c>
      <c r="Q104" s="464">
        <v>505</v>
      </c>
      <c r="R104" s="467">
        <v>0</v>
      </c>
      <c r="S104" s="469">
        <v>139</v>
      </c>
      <c r="T104" s="469">
        <v>62</v>
      </c>
      <c r="U104" s="469">
        <v>73</v>
      </c>
      <c r="V104" s="464">
        <v>54</v>
      </c>
      <c r="W104" s="464">
        <v>101</v>
      </c>
      <c r="X104" s="464">
        <v>95</v>
      </c>
      <c r="Y104" s="464">
        <v>166</v>
      </c>
      <c r="Z104" s="464">
        <v>1143</v>
      </c>
      <c r="AA104" s="464">
        <v>1334</v>
      </c>
      <c r="AB104" s="464">
        <v>93</v>
      </c>
      <c r="AC104" s="469">
        <v>1108</v>
      </c>
      <c r="AD104" s="469">
        <v>398</v>
      </c>
      <c r="AE104" s="296">
        <v>1149</v>
      </c>
      <c r="AF104" s="296">
        <v>376</v>
      </c>
    </row>
    <row r="105" spans="1:32" s="330" customFormat="1" ht="12.75" x14ac:dyDescent="0.2">
      <c r="A105" s="468" t="s">
        <v>436</v>
      </c>
      <c r="B105" s="469">
        <v>4583</v>
      </c>
      <c r="C105" s="469">
        <v>62</v>
      </c>
      <c r="D105" s="469">
        <v>1376</v>
      </c>
      <c r="E105" s="469">
        <v>2185</v>
      </c>
      <c r="F105" s="469">
        <v>960</v>
      </c>
      <c r="G105" s="469">
        <v>8888</v>
      </c>
      <c r="H105" s="469">
        <v>363</v>
      </c>
      <c r="I105" s="469">
        <v>89</v>
      </c>
      <c r="J105" s="469">
        <v>559</v>
      </c>
      <c r="K105" s="469">
        <v>167</v>
      </c>
      <c r="L105" s="469">
        <v>229</v>
      </c>
      <c r="M105" s="469">
        <v>592</v>
      </c>
      <c r="N105" s="469">
        <v>200</v>
      </c>
      <c r="O105" s="469">
        <v>1299</v>
      </c>
      <c r="P105" s="469">
        <v>80</v>
      </c>
      <c r="Q105" s="469">
        <v>497</v>
      </c>
      <c r="R105" s="467">
        <v>0</v>
      </c>
      <c r="S105" s="469">
        <v>116</v>
      </c>
      <c r="T105" s="469">
        <v>55</v>
      </c>
      <c r="U105" s="464">
        <v>58</v>
      </c>
      <c r="V105" s="469">
        <v>65</v>
      </c>
      <c r="W105" s="469">
        <v>112</v>
      </c>
      <c r="X105" s="469">
        <v>102</v>
      </c>
      <c r="Y105" s="469">
        <v>163</v>
      </c>
      <c r="Z105" s="469">
        <v>1170</v>
      </c>
      <c r="AA105" s="469">
        <v>1455</v>
      </c>
      <c r="AB105" s="469">
        <v>29</v>
      </c>
      <c r="AC105" s="469">
        <v>1152</v>
      </c>
      <c r="AD105" s="469">
        <v>336</v>
      </c>
      <c r="AE105" s="296">
        <v>1111</v>
      </c>
      <c r="AF105" s="296">
        <v>397</v>
      </c>
    </row>
    <row r="106" spans="1:32" s="330" customFormat="1" ht="12.75" x14ac:dyDescent="0.2">
      <c r="A106" s="468" t="s">
        <v>657</v>
      </c>
      <c r="B106" s="469">
        <v>4713</v>
      </c>
      <c r="C106" s="469">
        <v>54</v>
      </c>
      <c r="D106" s="469">
        <v>1438</v>
      </c>
      <c r="E106" s="469">
        <v>2219</v>
      </c>
      <c r="F106" s="469">
        <v>1002</v>
      </c>
      <c r="G106" s="469">
        <v>8940</v>
      </c>
      <c r="H106" s="469">
        <v>358</v>
      </c>
      <c r="I106" s="469">
        <v>97</v>
      </c>
      <c r="J106" s="469">
        <v>536</v>
      </c>
      <c r="K106" s="469">
        <v>143</v>
      </c>
      <c r="L106" s="469">
        <v>245</v>
      </c>
      <c r="M106" s="469">
        <v>589</v>
      </c>
      <c r="N106" s="469">
        <v>198</v>
      </c>
      <c r="O106" s="469">
        <v>1470</v>
      </c>
      <c r="P106" s="469">
        <v>82</v>
      </c>
      <c r="Q106" s="469">
        <v>521</v>
      </c>
      <c r="R106" s="467">
        <v>0</v>
      </c>
      <c r="S106" s="469">
        <v>117</v>
      </c>
      <c r="T106" s="464">
        <v>71</v>
      </c>
      <c r="U106" s="469">
        <v>57</v>
      </c>
      <c r="V106" s="469">
        <v>61</v>
      </c>
      <c r="W106" s="469">
        <v>88</v>
      </c>
      <c r="X106" s="469">
        <v>80</v>
      </c>
      <c r="Y106" s="469">
        <v>242</v>
      </c>
      <c r="Z106" s="469">
        <v>1162</v>
      </c>
      <c r="AA106" s="469">
        <v>1241</v>
      </c>
      <c r="AB106" s="469">
        <v>30</v>
      </c>
      <c r="AC106" s="469">
        <v>1183</v>
      </c>
      <c r="AD106" s="469">
        <v>369</v>
      </c>
      <c r="AE106" s="296">
        <v>1153</v>
      </c>
      <c r="AF106" s="296">
        <v>336</v>
      </c>
    </row>
    <row r="107" spans="1:32" s="330" customFormat="1" ht="12.75" x14ac:dyDescent="0.2">
      <c r="A107" s="468" t="s">
        <v>1006</v>
      </c>
      <c r="B107" s="469">
        <v>4818</v>
      </c>
      <c r="C107" s="469">
        <v>48</v>
      </c>
      <c r="D107" s="469">
        <v>1481</v>
      </c>
      <c r="E107" s="469">
        <v>2280</v>
      </c>
      <c r="F107" s="469">
        <v>1009</v>
      </c>
      <c r="G107" s="469">
        <v>8910</v>
      </c>
      <c r="H107" s="469">
        <v>337</v>
      </c>
      <c r="I107" s="469">
        <v>97</v>
      </c>
      <c r="J107" s="469">
        <v>555</v>
      </c>
      <c r="K107" s="469">
        <v>148</v>
      </c>
      <c r="L107" s="469">
        <v>219</v>
      </c>
      <c r="M107" s="469">
        <v>698</v>
      </c>
      <c r="N107" s="469">
        <v>212</v>
      </c>
      <c r="O107" s="469">
        <v>1437</v>
      </c>
      <c r="P107" s="464">
        <v>82</v>
      </c>
      <c r="Q107" s="469">
        <v>510</v>
      </c>
      <c r="R107" s="467">
        <v>0</v>
      </c>
      <c r="S107" s="464">
        <v>132</v>
      </c>
      <c r="T107" s="469">
        <v>67</v>
      </c>
      <c r="U107" s="469">
        <v>52</v>
      </c>
      <c r="V107" s="469">
        <v>75</v>
      </c>
      <c r="W107" s="469">
        <v>100</v>
      </c>
      <c r="X107" s="469">
        <v>96</v>
      </c>
      <c r="Y107" s="469">
        <v>253</v>
      </c>
      <c r="Z107" s="469">
        <v>920</v>
      </c>
      <c r="AA107" s="469">
        <v>1312</v>
      </c>
      <c r="AB107" s="469">
        <v>20</v>
      </c>
      <c r="AC107" s="469">
        <v>1179</v>
      </c>
      <c r="AD107" s="469">
        <v>408</v>
      </c>
      <c r="AE107" s="296">
        <v>1189</v>
      </c>
      <c r="AF107" s="296">
        <v>381</v>
      </c>
    </row>
    <row r="108" spans="1:32" s="330" customFormat="1" ht="12.75" x14ac:dyDescent="0.2">
      <c r="A108" s="472" t="s">
        <v>426</v>
      </c>
      <c r="B108" s="473" t="s">
        <v>953</v>
      </c>
      <c r="C108" s="473" t="s">
        <v>954</v>
      </c>
      <c r="D108" s="473" t="s">
        <v>955</v>
      </c>
      <c r="E108" s="473" t="s">
        <v>956</v>
      </c>
      <c r="F108" s="473" t="s">
        <v>957</v>
      </c>
      <c r="G108" s="473" t="s">
        <v>958</v>
      </c>
      <c r="H108" s="473" t="s">
        <v>959</v>
      </c>
      <c r="I108" s="473" t="s">
        <v>960</v>
      </c>
      <c r="J108" s="473" t="s">
        <v>961</v>
      </c>
      <c r="K108" s="473" t="s">
        <v>962</v>
      </c>
      <c r="L108" s="473" t="s">
        <v>963</v>
      </c>
      <c r="M108" s="473" t="s">
        <v>964</v>
      </c>
      <c r="N108" s="473" t="s">
        <v>965</v>
      </c>
      <c r="O108" s="473" t="s">
        <v>966</v>
      </c>
      <c r="P108" s="473" t="s">
        <v>967</v>
      </c>
      <c r="Q108" s="473" t="s">
        <v>968</v>
      </c>
      <c r="R108" s="473" t="s">
        <v>320</v>
      </c>
      <c r="S108" s="473" t="s">
        <v>969</v>
      </c>
      <c r="T108" s="473" t="s">
        <v>970</v>
      </c>
      <c r="U108" s="473" t="s">
        <v>971</v>
      </c>
      <c r="V108" s="473" t="s">
        <v>972</v>
      </c>
      <c r="W108" s="473" t="s">
        <v>973</v>
      </c>
      <c r="X108" s="473" t="s">
        <v>974</v>
      </c>
      <c r="Y108" s="473" t="s">
        <v>975</v>
      </c>
      <c r="Z108" s="473" t="s">
        <v>976</v>
      </c>
      <c r="AA108" s="473" t="s">
        <v>977</v>
      </c>
      <c r="AB108" s="473" t="s">
        <v>978</v>
      </c>
      <c r="AC108" s="473" t="s">
        <v>979</v>
      </c>
      <c r="AD108" s="473" t="s">
        <v>980</v>
      </c>
    </row>
    <row r="109" spans="1:32" s="330" customFormat="1" ht="12.75" x14ac:dyDescent="0.2">
      <c r="A109" s="472" t="s">
        <v>238</v>
      </c>
      <c r="B109" s="474" t="s">
        <v>363</v>
      </c>
      <c r="C109" s="474" t="s">
        <v>362</v>
      </c>
      <c r="D109" s="474" t="s">
        <v>362</v>
      </c>
      <c r="E109" s="474" t="s">
        <v>363</v>
      </c>
      <c r="F109" s="474" t="s">
        <v>362</v>
      </c>
      <c r="G109" s="474" t="s">
        <v>362</v>
      </c>
      <c r="H109" s="474" t="s">
        <v>362</v>
      </c>
      <c r="I109" s="474" t="s">
        <v>362</v>
      </c>
      <c r="J109" s="474" t="s">
        <v>362</v>
      </c>
      <c r="K109" s="474" t="s">
        <v>362</v>
      </c>
      <c r="L109" s="474" t="s">
        <v>362</v>
      </c>
      <c r="M109" s="474" t="s">
        <v>363</v>
      </c>
      <c r="N109" s="474" t="s">
        <v>362</v>
      </c>
      <c r="O109" s="474" t="s">
        <v>362</v>
      </c>
      <c r="P109" s="474" t="s">
        <v>362</v>
      </c>
      <c r="Q109" s="474" t="s">
        <v>362</v>
      </c>
      <c r="R109" s="474" t="s">
        <v>362</v>
      </c>
      <c r="S109" s="474" t="s">
        <v>362</v>
      </c>
      <c r="T109" s="474" t="s">
        <v>362</v>
      </c>
      <c r="U109" s="474" t="s">
        <v>362</v>
      </c>
      <c r="V109" s="474" t="s">
        <v>362</v>
      </c>
      <c r="W109" s="474" t="s">
        <v>362</v>
      </c>
      <c r="X109" s="474" t="s">
        <v>362</v>
      </c>
      <c r="Y109" s="474" t="s">
        <v>363</v>
      </c>
      <c r="Z109" s="474" t="s">
        <v>363</v>
      </c>
      <c r="AA109" s="474" t="s">
        <v>362</v>
      </c>
      <c r="AB109" s="474" t="s">
        <v>363</v>
      </c>
      <c r="AC109" s="474" t="s">
        <v>362</v>
      </c>
      <c r="AD109" s="474" t="s">
        <v>362</v>
      </c>
    </row>
    <row r="110" spans="1:32" s="330" customFormat="1" ht="12.75" x14ac:dyDescent="0.2">
      <c r="A110" s="460" t="s">
        <v>444</v>
      </c>
      <c r="B110" s="461">
        <v>2.1499999999999998E-2</v>
      </c>
      <c r="C110" s="461">
        <v>-0.19769999999999999</v>
      </c>
      <c r="D110" s="461">
        <v>1.9E-2</v>
      </c>
      <c r="E110" s="461">
        <v>2.8799999999999999E-2</v>
      </c>
      <c r="F110" s="461">
        <v>1.9E-2</v>
      </c>
      <c r="G110" s="462">
        <v>-4.1999999999999997E-3</v>
      </c>
      <c r="H110" s="461">
        <v>-8.9999999999999998E-4</v>
      </c>
      <c r="I110" s="461">
        <v>-6.88E-2</v>
      </c>
      <c r="J110" s="461">
        <v>-4.4200000000000003E-2</v>
      </c>
      <c r="K110" s="461">
        <v>8.3999999999999995E-3</v>
      </c>
      <c r="L110" s="461">
        <v>1.6799999999999999E-2</v>
      </c>
      <c r="M110" s="461">
        <v>7.5399999999999995E-2</v>
      </c>
      <c r="N110" s="461">
        <v>4.0300000000000002E-2</v>
      </c>
      <c r="O110" s="461">
        <v>5.8299999999999998E-2</v>
      </c>
      <c r="P110" s="461">
        <v>-7.5200000000000003E-2</v>
      </c>
      <c r="Q110" s="461">
        <v>4.5999999999999999E-3</v>
      </c>
      <c r="R110" s="461">
        <v>4.8000000000000001E-2</v>
      </c>
      <c r="S110" s="461">
        <v>6.8999999999999999E-3</v>
      </c>
      <c r="T110" s="461">
        <v>4.41E-2</v>
      </c>
      <c r="U110" s="461">
        <v>-0.11409999999999999</v>
      </c>
      <c r="V110" s="461">
        <v>0.1885</v>
      </c>
      <c r="W110" s="461">
        <v>4.07E-2</v>
      </c>
      <c r="X110" s="461">
        <v>3.3399999999999999E-2</v>
      </c>
      <c r="Y110" s="461">
        <v>0.32</v>
      </c>
      <c r="Z110" s="461">
        <v>-0.20580000000000001</v>
      </c>
      <c r="AA110" s="461">
        <v>-1.17E-2</v>
      </c>
      <c r="AB110" s="461">
        <v>-0.57579999999999998</v>
      </c>
      <c r="AC110" s="461">
        <v>2.5600000000000001E-2</v>
      </c>
      <c r="AD110" s="461">
        <v>0.1002</v>
      </c>
    </row>
    <row r="111" spans="1:32" s="330" customFormat="1" ht="12.75" x14ac:dyDescent="0.2">
      <c r="A111" s="475" t="s">
        <v>535</v>
      </c>
      <c r="B111" s="474">
        <v>9090</v>
      </c>
      <c r="C111" s="474">
        <v>103</v>
      </c>
      <c r="D111" s="474">
        <v>2352</v>
      </c>
      <c r="E111" s="474">
        <v>4765</v>
      </c>
      <c r="F111" s="474">
        <v>1870</v>
      </c>
      <c r="G111" s="476">
        <v>17028</v>
      </c>
      <c r="H111" s="474">
        <v>743</v>
      </c>
      <c r="I111" s="474">
        <v>311</v>
      </c>
      <c r="J111" s="474">
        <v>1317</v>
      </c>
      <c r="K111" s="474">
        <v>442</v>
      </c>
      <c r="L111" s="474">
        <v>455</v>
      </c>
      <c r="M111" s="474">
        <v>1242</v>
      </c>
      <c r="N111" s="474">
        <v>379</v>
      </c>
      <c r="O111" s="474">
        <v>1311</v>
      </c>
      <c r="P111" s="474">
        <v>104</v>
      </c>
      <c r="Q111" s="474">
        <v>505</v>
      </c>
      <c r="R111" s="474">
        <v>1039</v>
      </c>
      <c r="S111" s="474">
        <v>328</v>
      </c>
      <c r="T111" s="474">
        <v>220</v>
      </c>
      <c r="U111" s="474">
        <v>153</v>
      </c>
      <c r="V111" s="474">
        <v>80</v>
      </c>
      <c r="W111" s="474">
        <v>191</v>
      </c>
      <c r="X111" s="474">
        <v>270</v>
      </c>
      <c r="Y111" s="474">
        <v>166</v>
      </c>
      <c r="Z111" s="474">
        <v>1143</v>
      </c>
      <c r="AA111" s="474">
        <v>2891</v>
      </c>
      <c r="AB111" s="474">
        <v>168</v>
      </c>
      <c r="AC111" s="474">
        <v>2521</v>
      </c>
      <c r="AD111" s="474">
        <v>1049</v>
      </c>
    </row>
    <row r="112" spans="1:32" s="330" customFormat="1" ht="12.75" x14ac:dyDescent="0.2">
      <c r="A112" s="472" t="s">
        <v>446</v>
      </c>
      <c r="B112" s="474">
        <v>9197</v>
      </c>
      <c r="C112" s="474">
        <v>123</v>
      </c>
      <c r="D112" s="474">
        <v>2308</v>
      </c>
      <c r="E112" s="474">
        <v>4933</v>
      </c>
      <c r="F112" s="474">
        <v>1833</v>
      </c>
      <c r="G112" s="476">
        <v>17224</v>
      </c>
      <c r="H112" s="474">
        <v>789</v>
      </c>
      <c r="I112" s="474">
        <v>313</v>
      </c>
      <c r="J112" s="474">
        <v>1260</v>
      </c>
      <c r="K112" s="474">
        <v>455</v>
      </c>
      <c r="L112" s="474">
        <v>459</v>
      </c>
      <c r="M112" s="474">
        <v>1256</v>
      </c>
      <c r="N112" s="474">
        <v>356</v>
      </c>
      <c r="O112" s="474">
        <v>1307</v>
      </c>
      <c r="P112" s="474">
        <v>80</v>
      </c>
      <c r="Q112" s="474">
        <v>497</v>
      </c>
      <c r="R112" s="474">
        <v>1150</v>
      </c>
      <c r="S112" s="474">
        <v>334</v>
      </c>
      <c r="T112" s="474">
        <v>198</v>
      </c>
      <c r="U112" s="474">
        <v>154</v>
      </c>
      <c r="V112" s="474">
        <v>92</v>
      </c>
      <c r="W112" s="474">
        <v>202</v>
      </c>
      <c r="X112" s="474">
        <v>295</v>
      </c>
      <c r="Y112" s="474">
        <v>165</v>
      </c>
      <c r="Z112" s="474">
        <v>1170</v>
      </c>
      <c r="AA112" s="474">
        <v>3137</v>
      </c>
      <c r="AB112" s="474">
        <v>66</v>
      </c>
      <c r="AC112" s="474">
        <v>2556</v>
      </c>
      <c r="AD112" s="474">
        <v>933</v>
      </c>
    </row>
    <row r="113" spans="1:30" s="330" customFormat="1" ht="12.75" x14ac:dyDescent="0.2">
      <c r="A113" s="472" t="s">
        <v>658</v>
      </c>
      <c r="B113" s="474">
        <v>9457</v>
      </c>
      <c r="C113" s="474">
        <v>118</v>
      </c>
      <c r="D113" s="474">
        <v>2388</v>
      </c>
      <c r="E113" s="474">
        <v>5010</v>
      </c>
      <c r="F113" s="474">
        <v>1941</v>
      </c>
      <c r="G113" s="476">
        <v>17366</v>
      </c>
      <c r="H113" s="474">
        <v>798</v>
      </c>
      <c r="I113" s="474">
        <v>365</v>
      </c>
      <c r="J113" s="474">
        <v>1224</v>
      </c>
      <c r="K113" s="474">
        <v>412</v>
      </c>
      <c r="L113" s="474">
        <v>511</v>
      </c>
      <c r="M113" s="474">
        <v>1271</v>
      </c>
      <c r="N113" s="474">
        <v>407</v>
      </c>
      <c r="O113" s="474">
        <v>1481</v>
      </c>
      <c r="P113" s="474">
        <v>82</v>
      </c>
      <c r="Q113" s="474">
        <v>521</v>
      </c>
      <c r="R113" s="474">
        <v>1146</v>
      </c>
      <c r="S113" s="474">
        <v>348</v>
      </c>
      <c r="T113" s="474">
        <v>217</v>
      </c>
      <c r="U113" s="474">
        <v>140</v>
      </c>
      <c r="V113" s="474">
        <v>88</v>
      </c>
      <c r="W113" s="474">
        <v>172</v>
      </c>
      <c r="X113" s="474">
        <v>274</v>
      </c>
      <c r="Y113" s="474">
        <v>244</v>
      </c>
      <c r="Z113" s="474">
        <v>1162</v>
      </c>
      <c r="AA113" s="474">
        <v>2730</v>
      </c>
      <c r="AB113" s="474">
        <v>63</v>
      </c>
      <c r="AC113" s="474">
        <v>2698</v>
      </c>
      <c r="AD113" s="474">
        <v>1012</v>
      </c>
    </row>
    <row r="114" spans="1:30" s="330" customFormat="1" ht="12.75" x14ac:dyDescent="0.2">
      <c r="A114" s="472" t="s">
        <v>1007</v>
      </c>
      <c r="B114" s="474">
        <v>9447</v>
      </c>
      <c r="C114" s="474">
        <v>92</v>
      </c>
      <c r="D114" s="474">
        <v>2394</v>
      </c>
      <c r="E114" s="474">
        <v>5044</v>
      </c>
      <c r="F114" s="474">
        <v>1917</v>
      </c>
      <c r="G114" s="476">
        <v>17300</v>
      </c>
      <c r="H114" s="474">
        <v>776</v>
      </c>
      <c r="I114" s="474">
        <v>307</v>
      </c>
      <c r="J114" s="474">
        <v>1211</v>
      </c>
      <c r="K114" s="474">
        <v>440</v>
      </c>
      <c r="L114" s="474">
        <v>483</v>
      </c>
      <c r="M114" s="474">
        <v>1351</v>
      </c>
      <c r="N114" s="474">
        <v>396</v>
      </c>
      <c r="O114" s="474">
        <v>1446</v>
      </c>
      <c r="P114" s="474">
        <v>82</v>
      </c>
      <c r="Q114" s="474">
        <v>510</v>
      </c>
      <c r="R114" s="474">
        <v>1165</v>
      </c>
      <c r="S114" s="474">
        <v>339</v>
      </c>
      <c r="T114" s="474">
        <v>221</v>
      </c>
      <c r="U114" s="474">
        <v>132</v>
      </c>
      <c r="V114" s="474">
        <v>103</v>
      </c>
      <c r="W114" s="474">
        <v>196</v>
      </c>
      <c r="X114" s="474">
        <v>289</v>
      </c>
      <c r="Y114" s="474">
        <v>253</v>
      </c>
      <c r="Z114" s="474">
        <v>920</v>
      </c>
      <c r="AA114" s="474">
        <v>2882</v>
      </c>
      <c r="AB114" s="474">
        <v>42</v>
      </c>
      <c r="AC114" s="474">
        <v>2658</v>
      </c>
      <c r="AD114" s="474">
        <v>1098</v>
      </c>
    </row>
    <row r="115" spans="1:30" s="330" customFormat="1" ht="12.75" x14ac:dyDescent="0.2">
      <c r="A115" s="472" t="s">
        <v>426</v>
      </c>
      <c r="B115" s="473" t="s">
        <v>981</v>
      </c>
      <c r="C115" s="473" t="s">
        <v>982</v>
      </c>
      <c r="D115" s="473" t="s">
        <v>983</v>
      </c>
      <c r="E115" s="473" t="s">
        <v>984</v>
      </c>
      <c r="F115" s="473" t="s">
        <v>985</v>
      </c>
      <c r="G115" s="473" t="s">
        <v>1067</v>
      </c>
      <c r="H115" s="473" t="s">
        <v>987</v>
      </c>
      <c r="I115" s="473" t="s">
        <v>988</v>
      </c>
      <c r="J115" s="473" t="s">
        <v>989</v>
      </c>
      <c r="K115" s="473" t="s">
        <v>990</v>
      </c>
      <c r="L115" s="473" t="s">
        <v>991</v>
      </c>
      <c r="M115" s="473" t="s">
        <v>992</v>
      </c>
      <c r="N115" s="473" t="s">
        <v>993</v>
      </c>
      <c r="O115" s="473" t="s">
        <v>994</v>
      </c>
      <c r="P115" s="473" t="s">
        <v>967</v>
      </c>
      <c r="Q115" s="473" t="s">
        <v>968</v>
      </c>
      <c r="R115" s="473" t="s">
        <v>941</v>
      </c>
      <c r="S115" s="473" t="s">
        <v>995</v>
      </c>
      <c r="T115" s="473" t="s">
        <v>996</v>
      </c>
      <c r="U115" s="473" t="s">
        <v>997</v>
      </c>
      <c r="V115" s="473" t="s">
        <v>998</v>
      </c>
      <c r="W115" s="473" t="s">
        <v>999</v>
      </c>
      <c r="X115" s="473" t="s">
        <v>1000</v>
      </c>
      <c r="Y115" s="473" t="s">
        <v>1001</v>
      </c>
      <c r="Z115" s="473" t="s">
        <v>976</v>
      </c>
      <c r="AA115" s="473" t="s">
        <v>1002</v>
      </c>
      <c r="AB115" s="473" t="s">
        <v>1003</v>
      </c>
      <c r="AC115" s="473" t="s">
        <v>1004</v>
      </c>
      <c r="AD115" s="473" t="s">
        <v>1005</v>
      </c>
    </row>
    <row r="116" spans="1:30" s="330" customFormat="1" ht="13.5" thickBot="1" x14ac:dyDescent="0.25">
      <c r="A116" s="477" t="s">
        <v>238</v>
      </c>
      <c r="B116" s="474" t="s">
        <v>362</v>
      </c>
      <c r="C116" s="474" t="s">
        <v>363</v>
      </c>
      <c r="D116" s="474" t="s">
        <v>362</v>
      </c>
      <c r="E116" s="474" t="s">
        <v>362</v>
      </c>
      <c r="F116" s="474" t="s">
        <v>362</v>
      </c>
      <c r="G116" s="474" t="s">
        <v>362</v>
      </c>
      <c r="H116" s="474" t="s">
        <v>362</v>
      </c>
      <c r="I116" s="474" t="s">
        <v>362</v>
      </c>
      <c r="J116" s="474" t="s">
        <v>362</v>
      </c>
      <c r="K116" s="474" t="s">
        <v>362</v>
      </c>
      <c r="L116" s="474" t="s">
        <v>362</v>
      </c>
      <c r="M116" s="474" t="s">
        <v>363</v>
      </c>
      <c r="N116" s="474" t="s">
        <v>362</v>
      </c>
      <c r="O116" s="474" t="s">
        <v>362</v>
      </c>
      <c r="P116" s="474" t="s">
        <v>362</v>
      </c>
      <c r="Q116" s="474" t="s">
        <v>362</v>
      </c>
      <c r="R116" s="474" t="s">
        <v>362</v>
      </c>
      <c r="S116" s="474" t="s">
        <v>362</v>
      </c>
      <c r="T116" s="474" t="s">
        <v>362</v>
      </c>
      <c r="U116" s="474" t="s">
        <v>362</v>
      </c>
      <c r="V116" s="474" t="s">
        <v>362</v>
      </c>
      <c r="W116" s="474" t="s">
        <v>362</v>
      </c>
      <c r="X116" s="474" t="s">
        <v>362</v>
      </c>
      <c r="Y116" s="474" t="s">
        <v>363</v>
      </c>
      <c r="Z116" s="474" t="s">
        <v>363</v>
      </c>
      <c r="AA116" s="474" t="s">
        <v>362</v>
      </c>
      <c r="AB116" s="474" t="s">
        <v>363</v>
      </c>
      <c r="AC116" s="474" t="s">
        <v>362</v>
      </c>
      <c r="AD116" s="474" t="s">
        <v>363</v>
      </c>
    </row>
    <row r="117" spans="1:30" s="328" customFormat="1" ht="15.75" x14ac:dyDescent="0.25">
      <c r="A117" s="457" t="s">
        <v>248</v>
      </c>
      <c r="B117" s="458"/>
      <c r="C117" s="458"/>
      <c r="D117" s="458"/>
      <c r="E117" s="458"/>
      <c r="F117" s="458"/>
      <c r="G117" s="459"/>
      <c r="H117" s="458"/>
      <c r="I117" s="458"/>
      <c r="J117" s="458"/>
      <c r="K117" s="458"/>
      <c r="L117" s="458"/>
      <c r="M117" s="458"/>
      <c r="N117" s="458"/>
      <c r="O117" s="458"/>
      <c r="P117" s="458"/>
      <c r="Q117" s="458"/>
      <c r="R117" s="458"/>
      <c r="S117" s="458"/>
      <c r="T117" s="458"/>
      <c r="U117" s="458"/>
      <c r="V117" s="458"/>
      <c r="W117" s="458"/>
      <c r="X117" s="458"/>
      <c r="Y117" s="458"/>
      <c r="Z117" s="458"/>
      <c r="AA117" s="458"/>
      <c r="AB117" s="458"/>
      <c r="AC117" s="458"/>
      <c r="AD117" s="458"/>
    </row>
    <row r="118" spans="1:30" s="330" customFormat="1" ht="12.75" x14ac:dyDescent="0.2">
      <c r="A118" s="463" t="s">
        <v>464</v>
      </c>
      <c r="B118" s="478">
        <v>39</v>
      </c>
      <c r="C118" s="478">
        <v>0</v>
      </c>
      <c r="D118" s="478">
        <v>1</v>
      </c>
      <c r="E118" s="478">
        <v>9</v>
      </c>
      <c r="F118" s="478">
        <v>29</v>
      </c>
      <c r="G118" s="478">
        <v>45</v>
      </c>
      <c r="H118" s="478">
        <v>4</v>
      </c>
      <c r="I118" s="478">
        <v>1</v>
      </c>
      <c r="J118" s="478">
        <v>3</v>
      </c>
      <c r="K118" s="478">
        <v>1</v>
      </c>
      <c r="L118" s="478">
        <v>4</v>
      </c>
      <c r="M118" s="478">
        <v>2</v>
      </c>
      <c r="N118" s="478">
        <v>0</v>
      </c>
      <c r="O118" s="478">
        <v>1</v>
      </c>
      <c r="P118" s="478">
        <v>0</v>
      </c>
      <c r="Q118" s="478">
        <v>2</v>
      </c>
      <c r="R118" s="478">
        <v>5</v>
      </c>
      <c r="S118" s="478">
        <v>3</v>
      </c>
      <c r="T118" s="478">
        <v>2</v>
      </c>
      <c r="U118" s="478">
        <v>0</v>
      </c>
      <c r="V118" s="478">
        <v>0</v>
      </c>
      <c r="W118" s="478">
        <v>7</v>
      </c>
      <c r="X118" s="478">
        <v>4</v>
      </c>
      <c r="Y118" s="478">
        <v>0</v>
      </c>
      <c r="Z118" s="478">
        <v>0</v>
      </c>
      <c r="AA118" s="478">
        <v>6</v>
      </c>
      <c r="AB118" s="484"/>
      <c r="AC118" s="484"/>
      <c r="AD118" s="480"/>
    </row>
    <row r="119" spans="1:30" s="331" customFormat="1" ht="12.75" x14ac:dyDescent="0.2">
      <c r="A119" s="475" t="s">
        <v>249</v>
      </c>
      <c r="B119" s="479">
        <v>4.1000000000000003E-3</v>
      </c>
      <c r="C119" s="479">
        <v>0</v>
      </c>
      <c r="D119" s="479">
        <v>4.0000000000000002E-4</v>
      </c>
      <c r="E119" s="479">
        <v>1.8E-3</v>
      </c>
      <c r="F119" s="479">
        <v>1.5100000000000001E-2</v>
      </c>
      <c r="G119" s="479">
        <v>2.5999999999999999E-3</v>
      </c>
      <c r="H119" s="479">
        <v>5.1999999999999998E-3</v>
      </c>
      <c r="I119" s="479">
        <v>3.3E-3</v>
      </c>
      <c r="J119" s="479">
        <v>2.5000000000000001E-3</v>
      </c>
      <c r="K119" s="479">
        <v>2.3E-3</v>
      </c>
      <c r="L119" s="479">
        <v>8.3000000000000001E-3</v>
      </c>
      <c r="M119" s="479">
        <v>1.5E-3</v>
      </c>
      <c r="N119" s="479">
        <v>0</v>
      </c>
      <c r="O119" s="479">
        <v>6.9999999999999999E-4</v>
      </c>
      <c r="P119" s="479">
        <v>0</v>
      </c>
      <c r="Q119" s="479">
        <v>3.8999999999999998E-3</v>
      </c>
      <c r="R119" s="479">
        <v>4.3E-3</v>
      </c>
      <c r="S119" s="479">
        <v>8.8000000000000005E-3</v>
      </c>
      <c r="T119" s="479">
        <v>8.9999999999999993E-3</v>
      </c>
      <c r="U119" s="479">
        <v>0</v>
      </c>
      <c r="V119" s="479">
        <v>0</v>
      </c>
      <c r="W119" s="479">
        <v>3.5700000000000003E-2</v>
      </c>
      <c r="X119" s="479">
        <v>1.38E-2</v>
      </c>
      <c r="Y119" s="479">
        <v>0</v>
      </c>
      <c r="Z119" s="479">
        <v>0</v>
      </c>
      <c r="AA119" s="479">
        <v>2.0999999999999999E-3</v>
      </c>
      <c r="AB119" s="479"/>
      <c r="AC119" s="479"/>
      <c r="AD119" s="481"/>
    </row>
    <row r="120" spans="1:30" s="330" customFormat="1" ht="12.75" x14ac:dyDescent="0.2">
      <c r="A120" s="463" t="s">
        <v>463</v>
      </c>
      <c r="B120" s="478">
        <v>65</v>
      </c>
      <c r="C120" s="478">
        <v>0</v>
      </c>
      <c r="D120" s="478">
        <v>3</v>
      </c>
      <c r="E120" s="478">
        <v>23</v>
      </c>
      <c r="F120" s="478">
        <v>39</v>
      </c>
      <c r="G120" s="478">
        <v>72</v>
      </c>
      <c r="H120" s="478">
        <v>10</v>
      </c>
      <c r="I120" s="478">
        <v>2</v>
      </c>
      <c r="J120" s="478">
        <v>6</v>
      </c>
      <c r="K120" s="478">
        <v>2</v>
      </c>
      <c r="L120" s="478">
        <v>6</v>
      </c>
      <c r="M120" s="478">
        <v>7</v>
      </c>
      <c r="N120" s="478">
        <v>0</v>
      </c>
      <c r="O120" s="478">
        <v>1</v>
      </c>
      <c r="P120" s="478">
        <v>0</v>
      </c>
      <c r="Q120" s="478">
        <v>4</v>
      </c>
      <c r="R120" s="478">
        <v>7</v>
      </c>
      <c r="S120" s="478">
        <v>4</v>
      </c>
      <c r="T120" s="478">
        <v>2</v>
      </c>
      <c r="U120" s="478">
        <v>0</v>
      </c>
      <c r="V120" s="478">
        <v>0</v>
      </c>
      <c r="W120" s="478">
        <v>9</v>
      </c>
      <c r="X120" s="478">
        <v>5</v>
      </c>
      <c r="Y120" s="478">
        <v>0</v>
      </c>
      <c r="Z120" s="478">
        <v>0</v>
      </c>
      <c r="AA120" s="478">
        <v>7</v>
      </c>
      <c r="AB120" s="484"/>
      <c r="AC120" s="484"/>
      <c r="AD120" s="480"/>
    </row>
    <row r="121" spans="1:30" s="332" customFormat="1" ht="13.5" thickBot="1" x14ac:dyDescent="0.25">
      <c r="A121" s="475" t="s">
        <v>251</v>
      </c>
      <c r="B121" s="479">
        <v>6.8999999999999999E-3</v>
      </c>
      <c r="C121" s="479">
        <v>0</v>
      </c>
      <c r="D121" s="479">
        <v>1.2999999999999999E-3</v>
      </c>
      <c r="E121" s="479">
        <v>4.5999999999999999E-3</v>
      </c>
      <c r="F121" s="479">
        <v>2.0299999999999999E-2</v>
      </c>
      <c r="G121" s="479">
        <v>4.1999999999999997E-3</v>
      </c>
      <c r="H121" s="479">
        <v>1.29E-2</v>
      </c>
      <c r="I121" s="479">
        <v>6.4999999999999997E-3</v>
      </c>
      <c r="J121" s="479">
        <v>5.0000000000000001E-3</v>
      </c>
      <c r="K121" s="479">
        <v>4.4999999999999997E-3</v>
      </c>
      <c r="L121" s="479">
        <v>1.24E-2</v>
      </c>
      <c r="M121" s="479">
        <v>5.1999999999999998E-3</v>
      </c>
      <c r="N121" s="479">
        <v>0</v>
      </c>
      <c r="O121" s="479">
        <v>6.9999999999999999E-4</v>
      </c>
      <c r="P121" s="479">
        <v>0</v>
      </c>
      <c r="Q121" s="479">
        <v>7.7999999999999996E-3</v>
      </c>
      <c r="R121" s="479">
        <v>6.0000000000000001E-3</v>
      </c>
      <c r="S121" s="479">
        <v>1.18E-2</v>
      </c>
      <c r="T121" s="479">
        <v>8.9999999999999993E-3</v>
      </c>
      <c r="U121" s="479">
        <v>0</v>
      </c>
      <c r="V121" s="479">
        <v>0</v>
      </c>
      <c r="W121" s="479">
        <v>4.5900000000000003E-2</v>
      </c>
      <c r="X121" s="479">
        <v>1.7299999999999999E-2</v>
      </c>
      <c r="Y121" s="479">
        <v>0</v>
      </c>
      <c r="Z121" s="479">
        <v>0</v>
      </c>
      <c r="AA121" s="479">
        <v>2.3999999999999998E-3</v>
      </c>
      <c r="AB121" s="479"/>
      <c r="AC121" s="479"/>
      <c r="AD121" s="481"/>
    </row>
    <row r="122" spans="1:30" s="328" customFormat="1" ht="15.75" x14ac:dyDescent="0.25">
      <c r="A122" s="457" t="s">
        <v>252</v>
      </c>
      <c r="B122" s="458"/>
      <c r="C122" s="458"/>
      <c r="D122" s="458"/>
      <c r="E122" s="458"/>
      <c r="F122" s="458"/>
      <c r="G122" s="459"/>
      <c r="H122" s="458"/>
      <c r="I122" s="458"/>
      <c r="J122" s="458"/>
      <c r="K122" s="458"/>
      <c r="L122" s="458"/>
      <c r="M122" s="458"/>
      <c r="N122" s="458"/>
      <c r="O122" s="458"/>
      <c r="P122" s="458"/>
      <c r="Q122" s="458"/>
      <c r="R122" s="458"/>
      <c r="S122" s="458"/>
      <c r="T122" s="458"/>
      <c r="U122" s="458"/>
      <c r="V122" s="458"/>
      <c r="W122" s="458"/>
      <c r="X122" s="458"/>
      <c r="Y122" s="458"/>
      <c r="Z122" s="458"/>
      <c r="AA122" s="458"/>
      <c r="AB122" s="458"/>
      <c r="AC122" s="458"/>
      <c r="AD122" s="482"/>
    </row>
    <row r="123" spans="1:30" s="330" customFormat="1" ht="12.75" x14ac:dyDescent="0.2">
      <c r="A123" s="483" t="s">
        <v>465</v>
      </c>
      <c r="B123" s="478">
        <v>8054</v>
      </c>
      <c r="C123" s="478">
        <v>90</v>
      </c>
      <c r="D123" s="478">
        <v>2314</v>
      </c>
      <c r="E123" s="478">
        <v>4455</v>
      </c>
      <c r="F123" s="478">
        <v>1195</v>
      </c>
      <c r="G123" s="478">
        <v>15614</v>
      </c>
      <c r="H123" s="478">
        <v>698</v>
      </c>
      <c r="I123" s="478">
        <v>290</v>
      </c>
      <c r="J123" s="478">
        <v>1072</v>
      </c>
      <c r="K123" s="478">
        <v>405</v>
      </c>
      <c r="L123" s="478">
        <v>274</v>
      </c>
      <c r="M123" s="478">
        <v>917</v>
      </c>
      <c r="N123" s="478">
        <v>395</v>
      </c>
      <c r="O123" s="478">
        <v>1436</v>
      </c>
      <c r="P123" s="478">
        <v>81</v>
      </c>
      <c r="Q123" s="478">
        <v>484</v>
      </c>
      <c r="R123" s="478">
        <v>1014</v>
      </c>
      <c r="S123" s="478">
        <v>271</v>
      </c>
      <c r="T123" s="478">
        <v>204</v>
      </c>
      <c r="U123" s="478">
        <v>80</v>
      </c>
      <c r="V123" s="478">
        <v>101</v>
      </c>
      <c r="W123" s="478">
        <v>83</v>
      </c>
      <c r="X123" s="478">
        <v>249</v>
      </c>
      <c r="Y123" s="478">
        <v>253</v>
      </c>
      <c r="Z123" s="478">
        <v>920</v>
      </c>
      <c r="AA123" s="478">
        <v>2600</v>
      </c>
      <c r="AB123" s="484"/>
      <c r="AC123" s="484"/>
      <c r="AD123" s="480"/>
    </row>
    <row r="124" spans="1:30" s="331" customFormat="1" ht="13.5" thickBot="1" x14ac:dyDescent="0.25">
      <c r="A124" s="485" t="s">
        <v>253</v>
      </c>
      <c r="B124" s="479">
        <v>0.85250000000000004</v>
      </c>
      <c r="C124" s="479">
        <v>0.97829999999999995</v>
      </c>
      <c r="D124" s="479">
        <v>0.96660000000000001</v>
      </c>
      <c r="E124" s="479">
        <v>0.88319999999999999</v>
      </c>
      <c r="F124" s="479">
        <v>0.62339999999999995</v>
      </c>
      <c r="G124" s="479">
        <v>0.90249999999999997</v>
      </c>
      <c r="H124" s="479">
        <v>0.89949999999999997</v>
      </c>
      <c r="I124" s="479">
        <v>0.9446</v>
      </c>
      <c r="J124" s="479">
        <v>0.88519999999999999</v>
      </c>
      <c r="K124" s="479">
        <v>0.92049999999999998</v>
      </c>
      <c r="L124" s="479">
        <v>0.56730000000000003</v>
      </c>
      <c r="M124" s="479">
        <v>0.67879999999999996</v>
      </c>
      <c r="N124" s="479">
        <v>0.99750000000000005</v>
      </c>
      <c r="O124" s="479">
        <v>0.99309999999999998</v>
      </c>
      <c r="P124" s="479">
        <v>0.98780000000000001</v>
      </c>
      <c r="Q124" s="479">
        <v>0.94899999999999995</v>
      </c>
      <c r="R124" s="479">
        <v>0.87039999999999995</v>
      </c>
      <c r="S124" s="479">
        <v>0.7994</v>
      </c>
      <c r="T124" s="479">
        <v>0.92310000000000003</v>
      </c>
      <c r="U124" s="479">
        <v>0.60609999999999997</v>
      </c>
      <c r="V124" s="479">
        <v>0.98060000000000003</v>
      </c>
      <c r="W124" s="479">
        <v>0.42349999999999999</v>
      </c>
      <c r="X124" s="479">
        <v>0.86160000000000003</v>
      </c>
      <c r="Y124" s="479">
        <v>1</v>
      </c>
      <c r="Z124" s="479">
        <v>1</v>
      </c>
      <c r="AA124" s="479">
        <v>0.9022</v>
      </c>
      <c r="AB124" s="479"/>
      <c r="AC124" s="479"/>
      <c r="AD124" s="481"/>
    </row>
    <row r="125" spans="1:30" s="328" customFormat="1" ht="15.75" x14ac:dyDescent="0.25">
      <c r="A125" s="457" t="s">
        <v>254</v>
      </c>
      <c r="B125" s="458"/>
      <c r="C125" s="458"/>
      <c r="D125" s="458"/>
      <c r="E125" s="458"/>
      <c r="F125" s="458"/>
      <c r="G125" s="459"/>
      <c r="H125" s="458"/>
      <c r="I125" s="458"/>
      <c r="J125" s="458"/>
      <c r="K125" s="458"/>
      <c r="L125" s="458"/>
      <c r="M125" s="458"/>
      <c r="N125" s="458"/>
      <c r="O125" s="458"/>
      <c r="P125" s="458"/>
      <c r="Q125" s="458"/>
      <c r="R125" s="458"/>
      <c r="S125" s="458"/>
      <c r="T125" s="458"/>
      <c r="U125" s="458"/>
      <c r="V125" s="458"/>
      <c r="W125" s="458"/>
      <c r="X125" s="458"/>
      <c r="Y125" s="458"/>
      <c r="Z125" s="458"/>
      <c r="AA125" s="458"/>
      <c r="AB125" s="458"/>
      <c r="AC125" s="458"/>
      <c r="AD125" s="482"/>
    </row>
    <row r="126" spans="1:30" s="330" customFormat="1" ht="12.75" x14ac:dyDescent="0.2">
      <c r="A126" s="486" t="s">
        <v>469</v>
      </c>
      <c r="B126" s="478">
        <v>119</v>
      </c>
      <c r="C126" s="478">
        <v>0</v>
      </c>
      <c r="D126" s="478">
        <v>17</v>
      </c>
      <c r="E126" s="478">
        <v>70</v>
      </c>
      <c r="F126" s="478">
        <v>32</v>
      </c>
      <c r="G126" s="478">
        <v>367</v>
      </c>
      <c r="H126" s="478">
        <v>4</v>
      </c>
      <c r="I126" s="478">
        <v>6</v>
      </c>
      <c r="J126" s="478">
        <v>5</v>
      </c>
      <c r="K126" s="478">
        <v>10</v>
      </c>
      <c r="L126" s="478">
        <v>16</v>
      </c>
      <c r="M126" s="478">
        <v>25</v>
      </c>
      <c r="N126" s="478">
        <v>0</v>
      </c>
      <c r="O126" s="478">
        <v>17</v>
      </c>
      <c r="P126" s="478">
        <v>0</v>
      </c>
      <c r="Q126" s="478">
        <v>4</v>
      </c>
      <c r="R126" s="478">
        <v>4</v>
      </c>
      <c r="S126" s="478">
        <v>0</v>
      </c>
      <c r="T126" s="478">
        <v>4</v>
      </c>
      <c r="U126" s="478">
        <v>0</v>
      </c>
      <c r="V126" s="478">
        <v>0</v>
      </c>
      <c r="W126" s="478">
        <v>18</v>
      </c>
      <c r="X126" s="478">
        <v>6</v>
      </c>
      <c r="Y126" s="478">
        <v>0</v>
      </c>
      <c r="Z126" s="478">
        <v>0</v>
      </c>
      <c r="AA126" s="478">
        <v>245</v>
      </c>
      <c r="AB126" s="484"/>
      <c r="AC126" s="484"/>
      <c r="AD126" s="480"/>
    </row>
    <row r="127" spans="1:30" s="331" customFormat="1" ht="12.75" x14ac:dyDescent="0.2">
      <c r="A127" s="487" t="s">
        <v>256</v>
      </c>
      <c r="B127" s="479">
        <v>1.4800000000000001E-2</v>
      </c>
      <c r="C127" s="479">
        <v>0</v>
      </c>
      <c r="D127" s="479">
        <v>7.3000000000000001E-3</v>
      </c>
      <c r="E127" s="479">
        <v>1.5699999999999999E-2</v>
      </c>
      <c r="F127" s="479">
        <v>2.6800000000000001E-2</v>
      </c>
      <c r="G127" s="479">
        <v>2.35E-2</v>
      </c>
      <c r="H127" s="479">
        <v>5.7000000000000002E-3</v>
      </c>
      <c r="I127" s="479">
        <v>2.07E-2</v>
      </c>
      <c r="J127" s="479">
        <v>4.7000000000000002E-3</v>
      </c>
      <c r="K127" s="479">
        <v>2.47E-2</v>
      </c>
      <c r="L127" s="479">
        <v>5.8400000000000001E-2</v>
      </c>
      <c r="M127" s="479">
        <v>2.7300000000000001E-2</v>
      </c>
      <c r="N127" s="479">
        <v>0</v>
      </c>
      <c r="O127" s="479">
        <v>1.18E-2</v>
      </c>
      <c r="P127" s="479">
        <v>0</v>
      </c>
      <c r="Q127" s="479">
        <v>8.3000000000000001E-3</v>
      </c>
      <c r="R127" s="479">
        <v>3.8999999999999998E-3</v>
      </c>
      <c r="S127" s="479">
        <v>0</v>
      </c>
      <c r="T127" s="479">
        <v>1.9599999999999999E-2</v>
      </c>
      <c r="U127" s="479">
        <v>0</v>
      </c>
      <c r="V127" s="479">
        <v>0</v>
      </c>
      <c r="W127" s="479">
        <v>0.21690000000000001</v>
      </c>
      <c r="X127" s="479">
        <v>2.41E-2</v>
      </c>
      <c r="Y127" s="479">
        <v>0</v>
      </c>
      <c r="Z127" s="479">
        <v>0</v>
      </c>
      <c r="AA127" s="479">
        <v>9.4200000000000006E-2</v>
      </c>
      <c r="AB127" s="479"/>
      <c r="AC127" s="479"/>
      <c r="AD127" s="481"/>
    </row>
    <row r="128" spans="1:30" s="330" customFormat="1" ht="12.75" x14ac:dyDescent="0.2">
      <c r="A128" s="463" t="s">
        <v>467</v>
      </c>
      <c r="B128" s="478">
        <v>107</v>
      </c>
      <c r="C128" s="478">
        <v>0</v>
      </c>
      <c r="D128" s="478">
        <v>13</v>
      </c>
      <c r="E128" s="478">
        <v>49</v>
      </c>
      <c r="F128" s="478">
        <v>43</v>
      </c>
      <c r="G128" s="478">
        <v>215</v>
      </c>
      <c r="H128" s="478">
        <v>34</v>
      </c>
      <c r="I128" s="478">
        <v>0</v>
      </c>
      <c r="J128" s="478">
        <v>0</v>
      </c>
      <c r="K128" s="478">
        <v>0</v>
      </c>
      <c r="L128" s="478">
        <v>21</v>
      </c>
      <c r="M128" s="478">
        <v>0</v>
      </c>
      <c r="N128" s="478">
        <v>1</v>
      </c>
      <c r="O128" s="478">
        <v>0</v>
      </c>
      <c r="P128" s="478">
        <v>0</v>
      </c>
      <c r="Q128" s="478">
        <v>0</v>
      </c>
      <c r="R128" s="478">
        <v>0</v>
      </c>
      <c r="S128" s="478">
        <v>0</v>
      </c>
      <c r="T128" s="478">
        <v>0</v>
      </c>
      <c r="U128" s="478">
        <v>46</v>
      </c>
      <c r="V128" s="478">
        <v>0</v>
      </c>
      <c r="W128" s="478">
        <v>0</v>
      </c>
      <c r="X128" s="478">
        <v>4</v>
      </c>
      <c r="Y128" s="478">
        <v>0</v>
      </c>
      <c r="Z128" s="478">
        <v>0</v>
      </c>
      <c r="AA128" s="478">
        <v>107</v>
      </c>
      <c r="AB128" s="484"/>
      <c r="AC128" s="484"/>
      <c r="AD128" s="480"/>
    </row>
    <row r="129" spans="1:30" s="332" customFormat="1" ht="13.5" thickBot="1" x14ac:dyDescent="0.25">
      <c r="A129" s="488" t="s">
        <v>468</v>
      </c>
      <c r="B129" s="489">
        <v>7.6799999999999993E-2</v>
      </c>
      <c r="C129" s="489">
        <v>0</v>
      </c>
      <c r="D129" s="489">
        <v>0.16250000000000001</v>
      </c>
      <c r="E129" s="489">
        <v>8.3199999999999996E-2</v>
      </c>
      <c r="F129" s="489">
        <v>5.96E-2</v>
      </c>
      <c r="G129" s="489">
        <v>0.1275</v>
      </c>
      <c r="H129" s="489">
        <v>0.43590000000000001</v>
      </c>
      <c r="I129" s="489">
        <v>0</v>
      </c>
      <c r="J129" s="489">
        <v>0</v>
      </c>
      <c r="K129" s="489">
        <v>0</v>
      </c>
      <c r="L129" s="489">
        <v>0.10050000000000001</v>
      </c>
      <c r="M129" s="489">
        <v>0</v>
      </c>
      <c r="N129" s="489">
        <v>1</v>
      </c>
      <c r="O129" s="489">
        <v>0</v>
      </c>
      <c r="P129" s="489">
        <v>0</v>
      </c>
      <c r="Q129" s="489">
        <v>0</v>
      </c>
      <c r="R129" s="489">
        <v>0</v>
      </c>
      <c r="S129" s="489">
        <v>0</v>
      </c>
      <c r="T129" s="489">
        <v>0</v>
      </c>
      <c r="U129" s="489">
        <v>0.88460000000000005</v>
      </c>
      <c r="V129" s="489">
        <v>0</v>
      </c>
      <c r="W129" s="489">
        <v>0</v>
      </c>
      <c r="X129" s="489">
        <v>0.1</v>
      </c>
      <c r="Y129" s="489" t="s">
        <v>320</v>
      </c>
      <c r="Z129" s="489" t="s">
        <v>320</v>
      </c>
      <c r="AA129" s="489">
        <v>0.37940000000000002</v>
      </c>
      <c r="AB129" s="489"/>
      <c r="AC129" s="489"/>
      <c r="AD129" s="495"/>
    </row>
    <row r="130" spans="1:30" s="328" customFormat="1" ht="15.75" x14ac:dyDescent="0.25">
      <c r="A130" s="457" t="s">
        <v>258</v>
      </c>
      <c r="B130" s="458"/>
      <c r="C130" s="458"/>
      <c r="D130" s="458"/>
      <c r="E130" s="458"/>
      <c r="F130" s="458"/>
      <c r="G130" s="459"/>
      <c r="H130" s="458"/>
      <c r="I130" s="458"/>
      <c r="J130" s="458"/>
      <c r="K130" s="458"/>
      <c r="L130" s="458"/>
      <c r="M130" s="458"/>
      <c r="N130" s="458"/>
      <c r="O130" s="458"/>
      <c r="P130" s="458"/>
      <c r="Q130" s="458"/>
      <c r="R130" s="458"/>
      <c r="S130" s="458"/>
      <c r="T130" s="458"/>
      <c r="U130" s="458"/>
      <c r="V130" s="458"/>
      <c r="W130" s="458"/>
      <c r="X130" s="458"/>
      <c r="Y130" s="458"/>
      <c r="Z130" s="458"/>
      <c r="AA130" s="458"/>
      <c r="AB130" s="458"/>
      <c r="AC130" s="458"/>
      <c r="AD130" s="482"/>
    </row>
    <row r="131" spans="1:30" s="330" customFormat="1" ht="12.75" x14ac:dyDescent="0.2">
      <c r="A131" s="486" t="s">
        <v>466</v>
      </c>
      <c r="B131" s="478">
        <v>4157</v>
      </c>
      <c r="C131" s="478">
        <v>25</v>
      </c>
      <c r="D131" s="478">
        <v>573</v>
      </c>
      <c r="E131" s="478">
        <v>2245</v>
      </c>
      <c r="F131" s="478">
        <v>1314</v>
      </c>
      <c r="G131" s="478">
        <v>4320</v>
      </c>
      <c r="H131" s="478">
        <v>276</v>
      </c>
      <c r="I131" s="478">
        <v>132</v>
      </c>
      <c r="J131" s="478">
        <v>497</v>
      </c>
      <c r="K131" s="478">
        <v>343</v>
      </c>
      <c r="L131" s="478">
        <v>444</v>
      </c>
      <c r="M131" s="478">
        <v>1111</v>
      </c>
      <c r="N131" s="478">
        <v>42</v>
      </c>
      <c r="O131" s="478">
        <v>229</v>
      </c>
      <c r="P131" s="478">
        <v>16</v>
      </c>
      <c r="Q131" s="478">
        <v>182</v>
      </c>
      <c r="R131" s="478">
        <v>201</v>
      </c>
      <c r="S131" s="478">
        <v>111</v>
      </c>
      <c r="T131" s="478">
        <v>126</v>
      </c>
      <c r="U131" s="478">
        <v>102</v>
      </c>
      <c r="V131" s="478">
        <v>12</v>
      </c>
      <c r="W131" s="478">
        <v>167</v>
      </c>
      <c r="X131" s="478">
        <v>166</v>
      </c>
      <c r="Y131" s="478">
        <v>2</v>
      </c>
      <c r="Z131" s="478">
        <v>0</v>
      </c>
      <c r="AA131" s="478">
        <v>101</v>
      </c>
      <c r="AB131" s="484"/>
      <c r="AC131" s="484"/>
      <c r="AD131" s="480"/>
    </row>
    <row r="132" spans="1:30" s="330" customFormat="1" ht="13.5" thickBot="1" x14ac:dyDescent="0.25">
      <c r="A132" s="487" t="s">
        <v>259</v>
      </c>
      <c r="B132" s="492">
        <f>B131/B114</f>
        <v>0.44003387318725523</v>
      </c>
      <c r="C132" s="492">
        <f t="shared" ref="C132" si="26">C131/C114</f>
        <v>0.27173913043478259</v>
      </c>
      <c r="D132" s="492">
        <f t="shared" ref="D132" si="27">D131/D114</f>
        <v>0.23934837092731828</v>
      </c>
      <c r="E132" s="492">
        <f t="shared" ref="E132" si="28">E131/E114</f>
        <v>0.44508326724821567</v>
      </c>
      <c r="F132" s="492">
        <f t="shared" ref="F132" si="29">F131/F114</f>
        <v>0.68544600938967137</v>
      </c>
      <c r="G132" s="492">
        <f t="shared" ref="G132" si="30">G131/G114</f>
        <v>0.24971098265895952</v>
      </c>
      <c r="H132" s="492">
        <f t="shared" ref="H132" si="31">H131/H114</f>
        <v>0.35567010309278352</v>
      </c>
      <c r="I132" s="492">
        <f t="shared" ref="I132" si="32">I131/I114</f>
        <v>0.42996742671009774</v>
      </c>
      <c r="J132" s="492">
        <f t="shared" ref="J132" si="33">J131/J114</f>
        <v>0.41040462427745666</v>
      </c>
      <c r="K132" s="492">
        <f t="shared" ref="K132" si="34">K131/K114</f>
        <v>0.77954545454545454</v>
      </c>
      <c r="L132" s="492">
        <f t="shared" ref="L132" si="35">L131/L114</f>
        <v>0.91925465838509313</v>
      </c>
      <c r="M132" s="492">
        <f t="shared" ref="M132" si="36">M131/M114</f>
        <v>0.82235381199111768</v>
      </c>
      <c r="N132" s="492">
        <f t="shared" ref="N132" si="37">N131/N114</f>
        <v>0.10606060606060606</v>
      </c>
      <c r="O132" s="492">
        <f t="shared" ref="O132" si="38">O131/O114</f>
        <v>0.15836791147994467</v>
      </c>
      <c r="P132" s="492">
        <f t="shared" ref="P132" si="39">P131/P114</f>
        <v>0.1951219512195122</v>
      </c>
      <c r="Q132" s="492">
        <f t="shared" ref="Q132" si="40">Q131/Q114</f>
        <v>0.35686274509803922</v>
      </c>
      <c r="R132" s="492">
        <f t="shared" ref="R132" si="41">R131/R114</f>
        <v>0.17253218884120172</v>
      </c>
      <c r="S132" s="492">
        <f t="shared" ref="S132" si="42">S131/S114</f>
        <v>0.32743362831858408</v>
      </c>
      <c r="T132" s="492">
        <f t="shared" ref="T132" si="43">T131/T114</f>
        <v>0.57013574660633481</v>
      </c>
      <c r="U132" s="492">
        <f t="shared" ref="U132" si="44">U131/U114</f>
        <v>0.77272727272727271</v>
      </c>
      <c r="V132" s="492">
        <f t="shared" ref="V132" si="45">V131/V114</f>
        <v>0.11650485436893204</v>
      </c>
      <c r="W132" s="492">
        <f t="shared" ref="W132" si="46">W131/W114</f>
        <v>0.85204081632653061</v>
      </c>
      <c r="X132" s="492">
        <f t="shared" ref="X132" si="47">X131/X114</f>
        <v>0.5743944636678201</v>
      </c>
      <c r="Y132" s="492">
        <f t="shared" ref="Y132" si="48">Y131/Y114</f>
        <v>7.9051383399209481E-3</v>
      </c>
      <c r="Z132" s="492">
        <f t="shared" ref="Z132" si="49">Z131/Z114</f>
        <v>0</v>
      </c>
      <c r="AA132" s="492">
        <f t="shared" ref="AA132" si="50">AA131/AA114</f>
        <v>3.5045107564191533E-2</v>
      </c>
      <c r="AB132" s="496"/>
      <c r="AC132" s="496"/>
      <c r="AD132" s="496"/>
    </row>
    <row r="133" spans="1:30" s="328" customFormat="1" ht="15.75" x14ac:dyDescent="0.25">
      <c r="A133" s="615" t="s">
        <v>685</v>
      </c>
      <c r="B133" s="458"/>
      <c r="C133" s="458"/>
      <c r="D133" s="458"/>
      <c r="E133" s="458"/>
      <c r="F133" s="458"/>
      <c r="G133" s="459"/>
      <c r="H133" s="458"/>
      <c r="I133" s="458"/>
      <c r="J133" s="458"/>
      <c r="K133" s="458"/>
      <c r="L133" s="458"/>
      <c r="M133" s="458"/>
      <c r="N133" s="458"/>
      <c r="O133" s="458"/>
      <c r="P133" s="458"/>
      <c r="Q133" s="458"/>
      <c r="R133" s="458"/>
      <c r="S133" s="458"/>
      <c r="T133" s="458"/>
      <c r="U133" s="458"/>
      <c r="V133" s="458"/>
      <c r="W133" s="458"/>
      <c r="X133" s="458"/>
      <c r="Y133" s="458"/>
      <c r="Z133" s="458"/>
      <c r="AA133" s="458"/>
      <c r="AB133" s="458"/>
      <c r="AC133" s="458"/>
      <c r="AD133" s="482"/>
    </row>
    <row r="134" spans="1:30" s="330" customFormat="1" ht="12.75" x14ac:dyDescent="0.2">
      <c r="A134" s="616" t="s">
        <v>686</v>
      </c>
      <c r="B134" s="478">
        <v>6086</v>
      </c>
      <c r="C134" s="478">
        <v>62</v>
      </c>
      <c r="D134" s="478">
        <v>1686</v>
      </c>
      <c r="E134" s="478">
        <v>3478</v>
      </c>
      <c r="F134" s="478">
        <v>860</v>
      </c>
      <c r="G134" s="478">
        <v>6809</v>
      </c>
      <c r="H134" s="478">
        <v>578</v>
      </c>
      <c r="I134" s="478">
        <v>253</v>
      </c>
      <c r="J134" s="478">
        <v>928</v>
      </c>
      <c r="K134" s="478">
        <v>305</v>
      </c>
      <c r="L134" s="478">
        <v>129</v>
      </c>
      <c r="M134" s="478">
        <v>380</v>
      </c>
      <c r="N134" s="478">
        <v>0</v>
      </c>
      <c r="O134" s="478">
        <v>1362</v>
      </c>
      <c r="P134" s="478">
        <v>61</v>
      </c>
      <c r="Q134" s="478">
        <v>404</v>
      </c>
      <c r="R134" s="478">
        <v>1003</v>
      </c>
      <c r="S134" s="478">
        <v>242</v>
      </c>
      <c r="T134" s="478">
        <v>199</v>
      </c>
      <c r="U134" s="478">
        <v>100</v>
      </c>
      <c r="V134" s="478">
        <v>3</v>
      </c>
      <c r="W134" s="478">
        <v>35</v>
      </c>
      <c r="X134" s="478">
        <v>104</v>
      </c>
      <c r="Y134" s="478">
        <v>0</v>
      </c>
      <c r="Z134" s="478">
        <v>0</v>
      </c>
      <c r="AA134" s="478">
        <v>338</v>
      </c>
      <c r="AB134" s="478">
        <v>9</v>
      </c>
      <c r="AC134" s="478">
        <v>0</v>
      </c>
      <c r="AD134" s="478">
        <v>376</v>
      </c>
    </row>
    <row r="135" spans="1:30" s="330" customFormat="1" ht="13.5" thickBot="1" x14ac:dyDescent="0.25">
      <c r="A135" s="752" t="s">
        <v>687</v>
      </c>
      <c r="B135" s="502">
        <v>0.64422568011008785</v>
      </c>
      <c r="C135" s="502">
        <v>0.67391304347826086</v>
      </c>
      <c r="D135" s="502">
        <v>0.7042606516290727</v>
      </c>
      <c r="E135" s="502">
        <v>0.68953211736716891</v>
      </c>
      <c r="F135" s="502">
        <v>0.44861763171622326</v>
      </c>
      <c r="G135" s="502">
        <v>0.39358381502890172</v>
      </c>
      <c r="H135" s="502">
        <v>0.74484536082474229</v>
      </c>
      <c r="I135" s="502">
        <v>0.82410423452768733</v>
      </c>
      <c r="J135" s="502">
        <v>0.76630883567299757</v>
      </c>
      <c r="K135" s="502">
        <v>0.69318181818181823</v>
      </c>
      <c r="L135" s="502">
        <v>0.26708074534161491</v>
      </c>
      <c r="M135" s="502">
        <v>0.28127313101406365</v>
      </c>
      <c r="N135" s="502">
        <v>0</v>
      </c>
      <c r="O135" s="502">
        <v>0.94190871369294604</v>
      </c>
      <c r="P135" s="502">
        <v>0.74390243902439024</v>
      </c>
      <c r="Q135" s="502">
        <v>0.792156862745098</v>
      </c>
      <c r="R135" s="502">
        <v>0.86094420600858368</v>
      </c>
      <c r="S135" s="502">
        <v>0.71386430678466073</v>
      </c>
      <c r="T135" s="502">
        <v>0.90045248868778283</v>
      </c>
      <c r="U135" s="502">
        <v>0.75757575757575757</v>
      </c>
      <c r="V135" s="502">
        <v>2.9126213592233011E-2</v>
      </c>
      <c r="W135" s="502">
        <v>0.17857142857142858</v>
      </c>
      <c r="X135" s="502">
        <v>0.35986159169550175</v>
      </c>
      <c r="Y135" s="502">
        <v>0</v>
      </c>
      <c r="Z135" s="502">
        <v>0</v>
      </c>
      <c r="AA135" s="502">
        <v>0.11727966689798751</v>
      </c>
      <c r="AB135" s="502">
        <f>AB134/AB114</f>
        <v>0.21428571428571427</v>
      </c>
      <c r="AC135" s="502">
        <f>AC134/AC114</f>
        <v>0</v>
      </c>
      <c r="AD135" s="502">
        <f>AD134/AD114</f>
        <v>0.34244080145719491</v>
      </c>
    </row>
    <row r="136" spans="1:30" ht="11.25" customHeight="1" thickBot="1" x14ac:dyDescent="0.3">
      <c r="A136" s="493"/>
      <c r="B136" s="494"/>
      <c r="C136" s="494"/>
      <c r="D136" s="494"/>
      <c r="E136" s="494"/>
      <c r="F136" s="494"/>
      <c r="G136" s="494"/>
      <c r="H136" s="494"/>
      <c r="I136" s="494"/>
      <c r="J136" s="494"/>
      <c r="K136" s="494"/>
      <c r="L136" s="494"/>
      <c r="M136" s="494"/>
      <c r="N136" s="494"/>
      <c r="O136" s="494"/>
      <c r="P136" s="494"/>
      <c r="Q136" s="494"/>
      <c r="R136" s="494"/>
      <c r="S136" s="494"/>
      <c r="T136" s="494"/>
      <c r="U136" s="494"/>
      <c r="V136" s="494"/>
      <c r="W136" s="494"/>
      <c r="X136" s="494"/>
      <c r="Y136" s="494"/>
      <c r="Z136" s="494"/>
      <c r="AA136" s="494"/>
      <c r="AB136" s="494"/>
      <c r="AC136" s="494"/>
      <c r="AD136" s="494"/>
    </row>
    <row r="137" spans="1:30" ht="27" thickBot="1" x14ac:dyDescent="0.3">
      <c r="A137" s="561" t="s">
        <v>669</v>
      </c>
      <c r="B137" s="455"/>
      <c r="C137" s="455"/>
      <c r="D137" s="455"/>
      <c r="E137" s="455"/>
      <c r="F137" s="455"/>
      <c r="G137" s="455"/>
      <c r="H137" s="456"/>
      <c r="I137" s="456"/>
      <c r="J137" s="455"/>
      <c r="K137" s="455"/>
      <c r="L137" s="455"/>
      <c r="M137" s="455"/>
      <c r="N137" s="455"/>
      <c r="O137" s="455"/>
      <c r="P137" s="455"/>
      <c r="Q137" s="455"/>
      <c r="R137" s="455"/>
      <c r="S137" s="455"/>
      <c r="T137" s="455"/>
      <c r="U137" s="455"/>
      <c r="V137" s="455"/>
      <c r="W137" s="455"/>
      <c r="X137" s="455"/>
      <c r="Y137" s="455"/>
      <c r="Z137" s="455"/>
      <c r="AA137" s="455"/>
      <c r="AB137" s="455"/>
      <c r="AC137" s="455"/>
      <c r="AD137" s="455"/>
    </row>
    <row r="138" spans="1:30" ht="15" customHeight="1" x14ac:dyDescent="0.25">
      <c r="A138" s="457" t="s">
        <v>236</v>
      </c>
      <c r="B138" s="679"/>
      <c r="C138" s="679"/>
      <c r="D138" s="679"/>
      <c r="E138" s="679"/>
      <c r="F138" s="679"/>
      <c r="G138" s="679"/>
      <c r="H138" s="679"/>
      <c r="I138" s="679"/>
      <c r="J138" s="679"/>
      <c r="K138" s="679"/>
      <c r="L138" s="679"/>
      <c r="M138" s="679"/>
      <c r="N138" s="679"/>
      <c r="O138" s="679"/>
      <c r="P138" s="679"/>
      <c r="Q138" s="679"/>
      <c r="R138" s="679"/>
      <c r="S138" s="679"/>
      <c r="T138" s="679"/>
      <c r="U138" s="679"/>
      <c r="V138" s="679"/>
      <c r="W138" s="679"/>
      <c r="X138" s="679"/>
      <c r="Y138" s="679"/>
      <c r="Z138" s="679"/>
      <c r="AA138" s="679"/>
      <c r="AB138" s="679"/>
      <c r="AC138" s="679"/>
      <c r="AD138" s="679"/>
    </row>
    <row r="139" spans="1:30" ht="15" customHeight="1" x14ac:dyDescent="0.25">
      <c r="A139" s="460" t="s">
        <v>237</v>
      </c>
      <c r="B139" s="461">
        <f t="shared" ref="B139:R139" si="51">IFERROR((B143-AVERAGE(B140:B142))/AVERAGE(B140:B142),"-")</f>
        <v>5.8229220759379848E-4</v>
      </c>
      <c r="C139" s="461">
        <f t="shared" si="51"/>
        <v>-6.4516129032258063E-2</v>
      </c>
      <c r="D139" s="461">
        <f t="shared" si="51"/>
        <v>2.4717899240740002E-2</v>
      </c>
      <c r="E139" s="461">
        <f t="shared" si="51"/>
        <v>2.2316642953203267E-3</v>
      </c>
      <c r="F139" s="461">
        <f t="shared" si="51"/>
        <v>-2.0577853314158713E-2</v>
      </c>
      <c r="G139" s="462">
        <f t="shared" si="51"/>
        <v>2.2788287594780729E-2</v>
      </c>
      <c r="H139" s="461">
        <f t="shared" si="51"/>
        <v>-8.4453636677007931E-3</v>
      </c>
      <c r="I139" s="461">
        <f t="shared" si="51"/>
        <v>2.5156412930135558E-2</v>
      </c>
      <c r="J139" s="461">
        <f t="shared" si="51"/>
        <v>1.7325767748083337E-2</v>
      </c>
      <c r="K139" s="461">
        <f t="shared" si="51"/>
        <v>8.5851302860592855E-3</v>
      </c>
      <c r="L139" s="461">
        <f t="shared" si="51"/>
        <v>3.5215874400348887E-2</v>
      </c>
      <c r="M139" s="461">
        <f t="shared" si="51"/>
        <v>2.1122000675904021E-4</v>
      </c>
      <c r="N139" s="461">
        <f t="shared" si="51"/>
        <v>4.193989071038251E-2</v>
      </c>
      <c r="O139" s="461">
        <f t="shared" si="51"/>
        <v>-4.4804575786463352E-2</v>
      </c>
      <c r="P139" s="461" t="str">
        <f t="shared" si="51"/>
        <v>-</v>
      </c>
      <c r="Q139" s="461" t="str">
        <f t="shared" si="51"/>
        <v>-</v>
      </c>
      <c r="R139" s="461">
        <f t="shared" si="51"/>
        <v>-1.5765518151234635E-2</v>
      </c>
      <c r="S139" s="461">
        <f>IFERROR((S143-AVERAGE(S140:S142))/AVERAGE(S140:S142),"-")</f>
        <v>-4.0589906643214721E-3</v>
      </c>
      <c r="T139" s="461">
        <f>IFERROR((T143-AVERAGE(T140:T142))/AVERAGE(T140:T142),"-")</f>
        <v>-3.084990787546657E-2</v>
      </c>
      <c r="U139" s="461">
        <f t="shared" ref="U139:AD139" si="52">IFERROR((U143-AVERAGE(U140:U142))/AVERAGE(U140:U142),"-")</f>
        <v>7.7890285968626406E-4</v>
      </c>
      <c r="V139" s="461">
        <f t="shared" si="52"/>
        <v>-3.0911901081909514E-4</v>
      </c>
      <c r="W139" s="461">
        <f t="shared" si="52"/>
        <v>-8.2115289866976958E-4</v>
      </c>
      <c r="X139" s="461">
        <f t="shared" si="52"/>
        <v>-1.0353535353535354E-2</v>
      </c>
      <c r="Y139" s="461">
        <f t="shared" si="52"/>
        <v>-0.30769230769230771</v>
      </c>
      <c r="Z139" s="461" t="str">
        <f t="shared" si="52"/>
        <v>-</v>
      </c>
      <c r="AA139" s="461">
        <f t="shared" si="52"/>
        <v>-8.4245573323917123E-3</v>
      </c>
      <c r="AB139" s="461">
        <f t="shared" si="52"/>
        <v>-1.2366310160427845E-2</v>
      </c>
      <c r="AC139" s="461">
        <f t="shared" si="52"/>
        <v>8.3294873562253929E-2</v>
      </c>
      <c r="AD139" s="461">
        <f t="shared" si="52"/>
        <v>9.3720567837388843E-2</v>
      </c>
    </row>
    <row r="140" spans="1:30" ht="15" customHeight="1" x14ac:dyDescent="0.25">
      <c r="A140" s="463" t="s">
        <v>346</v>
      </c>
      <c r="B140" s="464">
        <f>B11+B54+B97</f>
        <v>174347</v>
      </c>
      <c r="C140" s="464">
        <f t="shared" ref="C140:AD140" si="53">C11+C54+C97</f>
        <v>1834</v>
      </c>
      <c r="D140" s="464">
        <f t="shared" si="53"/>
        <v>31463</v>
      </c>
      <c r="E140" s="464">
        <f t="shared" si="53"/>
        <v>102504</v>
      </c>
      <c r="F140" s="464">
        <f t="shared" si="53"/>
        <v>38546</v>
      </c>
      <c r="G140" s="464">
        <f t="shared" si="53"/>
        <v>272939</v>
      </c>
      <c r="H140" s="464">
        <f t="shared" si="53"/>
        <v>17347</v>
      </c>
      <c r="I140" s="464">
        <f t="shared" si="53"/>
        <v>7539</v>
      </c>
      <c r="J140" s="464">
        <f t="shared" si="53"/>
        <v>23081</v>
      </c>
      <c r="K140" s="464">
        <f t="shared" si="53"/>
        <v>9941</v>
      </c>
      <c r="L140" s="464">
        <f t="shared" si="53"/>
        <v>9085</v>
      </c>
      <c r="M140" s="464">
        <f t="shared" si="53"/>
        <v>23620</v>
      </c>
      <c r="N140" s="464">
        <f t="shared" si="53"/>
        <v>6888</v>
      </c>
      <c r="O140" s="464">
        <f t="shared" si="53"/>
        <v>328</v>
      </c>
      <c r="P140" s="464">
        <f t="shared" si="53"/>
        <v>0</v>
      </c>
      <c r="Q140" s="464">
        <f t="shared" si="53"/>
        <v>0</v>
      </c>
      <c r="R140" s="464">
        <f t="shared" si="53"/>
        <v>46069</v>
      </c>
      <c r="S140" s="464">
        <f t="shared" si="53"/>
        <v>7217</v>
      </c>
      <c r="T140" s="464">
        <f t="shared" si="53"/>
        <v>7182</v>
      </c>
      <c r="U140" s="464">
        <f t="shared" si="53"/>
        <v>3018</v>
      </c>
      <c r="V140" s="464">
        <f t="shared" si="53"/>
        <v>1026</v>
      </c>
      <c r="W140" s="464">
        <f t="shared" si="53"/>
        <v>4169</v>
      </c>
      <c r="X140" s="464">
        <f t="shared" si="53"/>
        <v>7837</v>
      </c>
      <c r="Y140" s="464">
        <f t="shared" si="53"/>
        <v>20</v>
      </c>
      <c r="Z140" s="464">
        <f t="shared" si="53"/>
        <v>0</v>
      </c>
      <c r="AA140" s="464">
        <f t="shared" si="53"/>
        <v>26182</v>
      </c>
      <c r="AB140" s="464">
        <f t="shared" si="53"/>
        <v>1027</v>
      </c>
      <c r="AC140" s="464">
        <f t="shared" si="53"/>
        <v>52918</v>
      </c>
      <c r="AD140" s="464">
        <f t="shared" si="53"/>
        <v>18445</v>
      </c>
    </row>
    <row r="141" spans="1:30" ht="15" customHeight="1" x14ac:dyDescent="0.25">
      <c r="A141" s="468" t="s">
        <v>347</v>
      </c>
      <c r="B141" s="464">
        <f t="shared" ref="B141:AD141" si="54">B12+B55+B98</f>
        <v>173942</v>
      </c>
      <c r="C141" s="464">
        <f t="shared" si="54"/>
        <v>2016</v>
      </c>
      <c r="D141" s="464">
        <f t="shared" si="54"/>
        <v>31918</v>
      </c>
      <c r="E141" s="464">
        <f t="shared" si="54"/>
        <v>101629</v>
      </c>
      <c r="F141" s="464">
        <f t="shared" si="54"/>
        <v>38379</v>
      </c>
      <c r="G141" s="464">
        <f t="shared" si="54"/>
        <v>276112</v>
      </c>
      <c r="H141" s="464">
        <f t="shared" si="54"/>
        <v>17393</v>
      </c>
      <c r="I141" s="464">
        <f t="shared" si="54"/>
        <v>7532</v>
      </c>
      <c r="J141" s="464">
        <f t="shared" si="54"/>
        <v>22922</v>
      </c>
      <c r="K141" s="464">
        <f t="shared" si="54"/>
        <v>9807</v>
      </c>
      <c r="L141" s="464">
        <f t="shared" si="54"/>
        <v>9132</v>
      </c>
      <c r="M141" s="464">
        <f t="shared" si="54"/>
        <v>23838</v>
      </c>
      <c r="N141" s="464">
        <f t="shared" si="54"/>
        <v>7338</v>
      </c>
      <c r="O141" s="464">
        <f t="shared" si="54"/>
        <v>370</v>
      </c>
      <c r="P141" s="464">
        <f t="shared" si="54"/>
        <v>0</v>
      </c>
      <c r="Q141" s="464">
        <f t="shared" si="54"/>
        <v>0</v>
      </c>
      <c r="R141" s="464">
        <f t="shared" si="54"/>
        <v>45011</v>
      </c>
      <c r="S141" s="464">
        <f t="shared" si="54"/>
        <v>7475</v>
      </c>
      <c r="T141" s="464">
        <f t="shared" si="54"/>
        <v>7049</v>
      </c>
      <c r="U141" s="464">
        <f t="shared" si="54"/>
        <v>2907</v>
      </c>
      <c r="V141" s="464">
        <f t="shared" si="54"/>
        <v>1102</v>
      </c>
      <c r="W141" s="464">
        <f t="shared" si="54"/>
        <v>4047</v>
      </c>
      <c r="X141" s="464">
        <f t="shared" si="54"/>
        <v>8019</v>
      </c>
      <c r="Y141" s="464">
        <f t="shared" si="54"/>
        <v>30</v>
      </c>
      <c r="Z141" s="464">
        <f t="shared" si="54"/>
        <v>0</v>
      </c>
      <c r="AA141" s="464">
        <f t="shared" si="54"/>
        <v>26267</v>
      </c>
      <c r="AB141" s="464">
        <f t="shared" si="54"/>
        <v>925</v>
      </c>
      <c r="AC141" s="464">
        <f t="shared" si="54"/>
        <v>55772</v>
      </c>
      <c r="AD141" s="464">
        <f t="shared" si="54"/>
        <v>19176</v>
      </c>
    </row>
    <row r="142" spans="1:30" ht="15" customHeight="1" x14ac:dyDescent="0.25">
      <c r="A142" s="468" t="s">
        <v>436</v>
      </c>
      <c r="B142" s="464">
        <f t="shared" ref="B142:AD142" si="55">B13+B56+B99</f>
        <v>175503</v>
      </c>
      <c r="C142" s="464">
        <f t="shared" si="55"/>
        <v>2009</v>
      </c>
      <c r="D142" s="464">
        <f t="shared" si="55"/>
        <v>31975</v>
      </c>
      <c r="E142" s="464">
        <f t="shared" si="55"/>
        <v>103709</v>
      </c>
      <c r="F142" s="464">
        <f t="shared" si="55"/>
        <v>37810</v>
      </c>
      <c r="G142" s="464">
        <f t="shared" si="55"/>
        <v>282341</v>
      </c>
      <c r="H142" s="464">
        <f t="shared" si="55"/>
        <v>17478</v>
      </c>
      <c r="I142" s="464">
        <f t="shared" si="55"/>
        <v>7945</v>
      </c>
      <c r="J142" s="464">
        <f t="shared" si="55"/>
        <v>23258</v>
      </c>
      <c r="K142" s="464">
        <f t="shared" si="55"/>
        <v>10071</v>
      </c>
      <c r="L142" s="464">
        <f t="shared" si="55"/>
        <v>9299</v>
      </c>
      <c r="M142" s="464">
        <f t="shared" si="55"/>
        <v>23558</v>
      </c>
      <c r="N142" s="464">
        <f t="shared" si="55"/>
        <v>7734</v>
      </c>
      <c r="O142" s="464">
        <f t="shared" si="55"/>
        <v>351</v>
      </c>
      <c r="P142" s="464">
        <f t="shared" si="55"/>
        <v>0</v>
      </c>
      <c r="Q142" s="464">
        <f t="shared" si="55"/>
        <v>0</v>
      </c>
      <c r="R142" s="464">
        <f t="shared" si="55"/>
        <v>45357</v>
      </c>
      <c r="S142" s="464">
        <f t="shared" si="55"/>
        <v>7481</v>
      </c>
      <c r="T142" s="464">
        <f t="shared" si="55"/>
        <v>6936</v>
      </c>
      <c r="U142" s="464">
        <f t="shared" si="55"/>
        <v>3062</v>
      </c>
      <c r="V142" s="464">
        <f t="shared" si="55"/>
        <v>1107</v>
      </c>
      <c r="W142" s="464">
        <f t="shared" si="55"/>
        <v>3962</v>
      </c>
      <c r="X142" s="464">
        <f t="shared" si="55"/>
        <v>7904</v>
      </c>
      <c r="Y142" s="464">
        <f t="shared" si="55"/>
        <v>28</v>
      </c>
      <c r="Z142" s="464">
        <f t="shared" si="55"/>
        <v>0</v>
      </c>
      <c r="AA142" s="464">
        <f t="shared" si="55"/>
        <v>26843</v>
      </c>
      <c r="AB142" s="464">
        <f t="shared" si="55"/>
        <v>1040</v>
      </c>
      <c r="AC142" s="464">
        <f t="shared" si="55"/>
        <v>58151</v>
      </c>
      <c r="AD142" s="464">
        <f t="shared" si="55"/>
        <v>20776</v>
      </c>
    </row>
    <row r="143" spans="1:30" ht="15" customHeight="1" x14ac:dyDescent="0.25">
      <c r="A143" s="468" t="s">
        <v>657</v>
      </c>
      <c r="B143" s="464">
        <f t="shared" ref="B143:AD143" si="56">B14+B57+B100</f>
        <v>174699</v>
      </c>
      <c r="C143" s="464">
        <f t="shared" si="56"/>
        <v>1827</v>
      </c>
      <c r="D143" s="464">
        <f t="shared" si="56"/>
        <v>32571</v>
      </c>
      <c r="E143" s="464">
        <f t="shared" si="56"/>
        <v>102843</v>
      </c>
      <c r="F143" s="464">
        <f t="shared" si="56"/>
        <v>37458</v>
      </c>
      <c r="G143" s="464">
        <f t="shared" si="56"/>
        <v>283446</v>
      </c>
      <c r="H143" s="464">
        <f t="shared" si="56"/>
        <v>17259</v>
      </c>
      <c r="I143" s="464">
        <f t="shared" si="56"/>
        <v>7865</v>
      </c>
      <c r="J143" s="464">
        <f t="shared" si="56"/>
        <v>23487</v>
      </c>
      <c r="K143" s="464">
        <f t="shared" si="56"/>
        <v>10025</v>
      </c>
      <c r="L143" s="464">
        <f t="shared" si="56"/>
        <v>9495</v>
      </c>
      <c r="M143" s="464">
        <f t="shared" si="56"/>
        <v>23677</v>
      </c>
      <c r="N143" s="464">
        <f t="shared" si="56"/>
        <v>7627</v>
      </c>
      <c r="O143" s="464">
        <f t="shared" si="56"/>
        <v>334</v>
      </c>
      <c r="P143" s="464">
        <f t="shared" si="56"/>
        <v>0</v>
      </c>
      <c r="Q143" s="464">
        <f t="shared" si="56"/>
        <v>0</v>
      </c>
      <c r="R143" s="464">
        <f t="shared" si="56"/>
        <v>44762</v>
      </c>
      <c r="S143" s="464">
        <f t="shared" si="56"/>
        <v>7361</v>
      </c>
      <c r="T143" s="464">
        <f t="shared" si="56"/>
        <v>6838</v>
      </c>
      <c r="U143" s="464">
        <f t="shared" si="56"/>
        <v>2998</v>
      </c>
      <c r="V143" s="464">
        <f t="shared" si="56"/>
        <v>1078</v>
      </c>
      <c r="W143" s="464">
        <f t="shared" si="56"/>
        <v>4056</v>
      </c>
      <c r="X143" s="464">
        <f t="shared" si="56"/>
        <v>7838</v>
      </c>
      <c r="Y143" s="464">
        <f t="shared" si="56"/>
        <v>18</v>
      </c>
      <c r="Z143" s="464">
        <f t="shared" si="56"/>
        <v>0</v>
      </c>
      <c r="AA143" s="464">
        <f t="shared" si="56"/>
        <v>26208</v>
      </c>
      <c r="AB143" s="464">
        <f t="shared" si="56"/>
        <v>985</v>
      </c>
      <c r="AC143" s="464">
        <f t="shared" si="56"/>
        <v>60246</v>
      </c>
      <c r="AD143" s="464">
        <f t="shared" si="56"/>
        <v>21290</v>
      </c>
    </row>
    <row r="144" spans="1:30" ht="15" customHeight="1" x14ac:dyDescent="0.25">
      <c r="A144" s="472" t="s">
        <v>426</v>
      </c>
      <c r="B144" s="473" t="str">
        <f>IFERROR(CONCATENATE(TEXT(B143,"#,###")," (",ROUND(B139*100,1),"%)"),"-")</f>
        <v>174,699 (0.1%)</v>
      </c>
      <c r="C144" s="473" t="str">
        <f t="shared" ref="C144:AA144" si="57">IFERROR(CONCATENATE(TEXT(C143,"#,###")," (",ROUND(C139*100,1),"%)"),"-")</f>
        <v>1,827 (-6.5%)</v>
      </c>
      <c r="D144" s="473" t="str">
        <f t="shared" si="57"/>
        <v>32,571 (2.5%)</v>
      </c>
      <c r="E144" s="473" t="str">
        <f t="shared" si="57"/>
        <v>102,843 (0.2%)</v>
      </c>
      <c r="F144" s="473" t="str">
        <f t="shared" si="57"/>
        <v>37,458 (-2.1%)</v>
      </c>
      <c r="G144" s="473" t="str">
        <f t="shared" si="57"/>
        <v>283,446 (2.3%)</v>
      </c>
      <c r="H144" s="473" t="str">
        <f t="shared" si="57"/>
        <v>17,259 (-0.8%)</v>
      </c>
      <c r="I144" s="473" t="str">
        <f t="shared" si="57"/>
        <v>7,865 (2.5%)</v>
      </c>
      <c r="J144" s="473" t="str">
        <f t="shared" si="57"/>
        <v>23,487 (1.7%)</v>
      </c>
      <c r="K144" s="473" t="str">
        <f t="shared" si="57"/>
        <v>10,025 (0.9%)</v>
      </c>
      <c r="L144" s="473" t="str">
        <f t="shared" si="57"/>
        <v>9,495 (3.5%)</v>
      </c>
      <c r="M144" s="473" t="str">
        <f t="shared" si="57"/>
        <v>23,677 (0%)</v>
      </c>
      <c r="N144" s="473" t="str">
        <f t="shared" si="57"/>
        <v>7,627 (4.2%)</v>
      </c>
      <c r="O144" s="473" t="str">
        <f t="shared" si="57"/>
        <v>334 (-4.5%)</v>
      </c>
      <c r="P144" s="473" t="str">
        <f t="shared" si="57"/>
        <v>-</v>
      </c>
      <c r="Q144" s="473" t="str">
        <f t="shared" si="57"/>
        <v>-</v>
      </c>
      <c r="R144" s="473" t="str">
        <f t="shared" si="57"/>
        <v>44,762 (-1.6%)</v>
      </c>
      <c r="S144" s="473" t="str">
        <f t="shared" si="57"/>
        <v>7,361 (-0.4%)</v>
      </c>
      <c r="T144" s="473" t="str">
        <f t="shared" si="57"/>
        <v>6,838 (-3.1%)</v>
      </c>
      <c r="U144" s="473" t="str">
        <f t="shared" si="57"/>
        <v>2,998 (0.1%)</v>
      </c>
      <c r="V144" s="473" t="str">
        <f t="shared" si="57"/>
        <v>1,078 (0%)</v>
      </c>
      <c r="W144" s="473" t="str">
        <f t="shared" si="57"/>
        <v>4,056 (-0.1%)</v>
      </c>
      <c r="X144" s="473" t="str">
        <f t="shared" si="57"/>
        <v>7,838 (-1%)</v>
      </c>
      <c r="Y144" s="473" t="str">
        <f t="shared" si="57"/>
        <v>18 (-30.8%)</v>
      </c>
      <c r="Z144" s="473" t="str">
        <f t="shared" si="57"/>
        <v>-</v>
      </c>
      <c r="AA144" s="473" t="str">
        <f t="shared" si="57"/>
        <v>26,208 (-0.8%)</v>
      </c>
      <c r="AB144" s="473" t="str">
        <f t="shared" ref="AB144:AD144" si="58">IFERROR(CONCATENATE(AB143," (",ROUND(AB139*100,1),"%)"),"-")</f>
        <v>985 (-1.2%)</v>
      </c>
      <c r="AC144" s="473" t="str">
        <f t="shared" si="58"/>
        <v>60246 (8.3%)</v>
      </c>
      <c r="AD144" s="473" t="str">
        <f t="shared" si="58"/>
        <v>21290 (9.4%)</v>
      </c>
    </row>
    <row r="145" spans="1:30" ht="15" customHeight="1" x14ac:dyDescent="0.25">
      <c r="A145" s="472" t="s">
        <v>238</v>
      </c>
      <c r="B145" s="474" t="str">
        <f t="shared" ref="B145:R145" si="59">IFERROR(IF(ABS(AVERAGE(B140:B142)-B143)&gt;1.96*SQRT((AVERAGE(B140:B142)/3)+B143),"Sig","Not Sig"),"-")</f>
        <v>Not Sig</v>
      </c>
      <c r="C145" s="474" t="str">
        <f t="shared" si="59"/>
        <v>Sig</v>
      </c>
      <c r="D145" s="474" t="str">
        <f t="shared" si="59"/>
        <v>Sig</v>
      </c>
      <c r="E145" s="474" t="str">
        <f t="shared" si="59"/>
        <v>Not Sig</v>
      </c>
      <c r="F145" s="474" t="str">
        <f t="shared" si="59"/>
        <v>Sig</v>
      </c>
      <c r="G145" s="474" t="str">
        <f t="shared" si="59"/>
        <v>Sig</v>
      </c>
      <c r="H145" s="474" t="str">
        <f t="shared" si="59"/>
        <v>Not Sig</v>
      </c>
      <c r="I145" s="474" t="str">
        <f t="shared" si="59"/>
        <v>Not Sig</v>
      </c>
      <c r="J145" s="474" t="str">
        <f t="shared" si="59"/>
        <v>Sig</v>
      </c>
      <c r="K145" s="474" t="str">
        <f t="shared" si="59"/>
        <v>Not Sig</v>
      </c>
      <c r="L145" s="474" t="str">
        <f t="shared" si="59"/>
        <v>Sig</v>
      </c>
      <c r="M145" s="474" t="str">
        <f t="shared" si="59"/>
        <v>Not Sig</v>
      </c>
      <c r="N145" s="474" t="str">
        <f t="shared" si="59"/>
        <v>Sig</v>
      </c>
      <c r="O145" s="474" t="str">
        <f t="shared" si="59"/>
        <v>Not Sig</v>
      </c>
      <c r="P145" s="474" t="str">
        <f t="shared" si="59"/>
        <v>Not Sig</v>
      </c>
      <c r="Q145" s="474" t="str">
        <f t="shared" si="59"/>
        <v>Not Sig</v>
      </c>
      <c r="R145" s="474" t="str">
        <f t="shared" si="59"/>
        <v>Sig</v>
      </c>
      <c r="S145" s="474" t="str">
        <f>IFERROR(IF(ABS(AVERAGE(S140:S142)-S143)&gt;1.96*SQRT((AVERAGE(S140:S142)/3)+S143),"Sig","Not Sig"),"-")</f>
        <v>Not Sig</v>
      </c>
      <c r="T145" s="474" t="str">
        <f t="shared" ref="T145:AD145" si="60">IFERROR(IF(ABS(AVERAGE(T140:T142)-T143)&gt;1.96*SQRT((AVERAGE(T140:T142)/3)+T143),"Sig","Not Sig"),"-")</f>
        <v>Sig</v>
      </c>
      <c r="U145" s="474" t="str">
        <f t="shared" si="60"/>
        <v>Not Sig</v>
      </c>
      <c r="V145" s="474" t="str">
        <f t="shared" si="60"/>
        <v>Not Sig</v>
      </c>
      <c r="W145" s="474" t="str">
        <f t="shared" si="60"/>
        <v>Not Sig</v>
      </c>
      <c r="X145" s="474" t="str">
        <f t="shared" si="60"/>
        <v>Not Sig</v>
      </c>
      <c r="Y145" s="474" t="str">
        <f t="shared" si="60"/>
        <v>Not Sig</v>
      </c>
      <c r="Z145" s="474" t="str">
        <f t="shared" si="60"/>
        <v>Not Sig</v>
      </c>
      <c r="AA145" s="474" t="str">
        <f t="shared" si="60"/>
        <v>Not Sig</v>
      </c>
      <c r="AB145" s="474" t="str">
        <f t="shared" si="60"/>
        <v>Not Sig</v>
      </c>
      <c r="AC145" s="474" t="str">
        <f t="shared" si="60"/>
        <v>Sig</v>
      </c>
      <c r="AD145" s="474" t="str">
        <f t="shared" si="60"/>
        <v>Sig</v>
      </c>
    </row>
    <row r="146" spans="1:30" ht="15" customHeight="1" x14ac:dyDescent="0.25">
      <c r="A146" s="460" t="s">
        <v>239</v>
      </c>
      <c r="B146" s="461">
        <f t="shared" ref="B146:S146" si="61">IFERROR((B150-AVERAGE(B147:B149))/AVERAGE(B147:B149),"-")</f>
        <v>2.9517095565308803E-3</v>
      </c>
      <c r="C146" s="461">
        <f t="shared" si="61"/>
        <v>-2.7070634636070238E-2</v>
      </c>
      <c r="D146" s="461">
        <f t="shared" si="61"/>
        <v>1.9036845283123677E-2</v>
      </c>
      <c r="E146" s="461">
        <f t="shared" si="61"/>
        <v>1.4069423153650762E-2</v>
      </c>
      <c r="F146" s="461">
        <f t="shared" si="61"/>
        <v>-3.7926362699068607E-2</v>
      </c>
      <c r="G146" s="462">
        <f t="shared" si="61"/>
        <v>2.0148561906661133E-3</v>
      </c>
      <c r="H146" s="461">
        <f t="shared" si="61"/>
        <v>-2.1236695387734459E-2</v>
      </c>
      <c r="I146" s="461">
        <f t="shared" si="61"/>
        <v>3.5049931466614496E-2</v>
      </c>
      <c r="J146" s="461">
        <f t="shared" si="61"/>
        <v>4.3541616070499889E-3</v>
      </c>
      <c r="K146" s="461">
        <f t="shared" si="61"/>
        <v>-6.3298604285433463E-2</v>
      </c>
      <c r="L146" s="461">
        <f t="shared" si="61"/>
        <v>-7.0350473266820156E-3</v>
      </c>
      <c r="M146" s="461">
        <f t="shared" si="61"/>
        <v>1.0672050764349583E-2</v>
      </c>
      <c r="N146" s="461">
        <f t="shared" si="61"/>
        <v>8.1057630833866148E-2</v>
      </c>
      <c r="O146" s="461">
        <f t="shared" si="61"/>
        <v>8.7752126053352827E-4</v>
      </c>
      <c r="P146" s="461">
        <f t="shared" si="61"/>
        <v>-1.3416230366492147E-2</v>
      </c>
      <c r="Q146" s="461">
        <f t="shared" si="61"/>
        <v>2.550990984063508E-2</v>
      </c>
      <c r="R146" s="461" t="str">
        <f t="shared" si="61"/>
        <v>-</v>
      </c>
      <c r="S146" s="461">
        <f t="shared" si="61"/>
        <v>-1.6059714996607102E-2</v>
      </c>
      <c r="T146" s="461">
        <f>IFERROR((T150-AVERAGE(T147:T149))/AVERAGE(T147:T149),"-")</f>
        <v>-1.1916461916461972E-2</v>
      </c>
      <c r="U146" s="461">
        <f t="shared" ref="U146:AD146" si="62">IFERROR((U150-AVERAGE(U147:U149))/AVERAGE(U147:U149),"-")</f>
        <v>2.0756115641215041E-3</v>
      </c>
      <c r="V146" s="461">
        <f t="shared" si="62"/>
        <v>4.0442132639791878E-2</v>
      </c>
      <c r="W146" s="461">
        <f t="shared" si="62"/>
        <v>-3.5770885216210101E-2</v>
      </c>
      <c r="X146" s="461">
        <f t="shared" si="62"/>
        <v>-4.971680302076778E-2</v>
      </c>
      <c r="Y146" s="461">
        <f t="shared" si="62"/>
        <v>4.540886249428959E-2</v>
      </c>
      <c r="Z146" s="461">
        <f t="shared" si="62"/>
        <v>-0.13865260292616535</v>
      </c>
      <c r="AA146" s="461">
        <f t="shared" si="62"/>
        <v>-1.1780170888315891E-2</v>
      </c>
      <c r="AB146" s="461">
        <f t="shared" si="62"/>
        <v>-9.48871487793643E-2</v>
      </c>
      <c r="AC146" s="461">
        <f t="shared" si="62"/>
        <v>7.0254585504299569E-2</v>
      </c>
      <c r="AD146" s="461">
        <f t="shared" si="62"/>
        <v>7.1270211948328305E-2</v>
      </c>
    </row>
    <row r="147" spans="1:30" ht="15" customHeight="1" x14ac:dyDescent="0.25">
      <c r="A147" s="463" t="s">
        <v>346</v>
      </c>
      <c r="B147" s="464">
        <f>B18+B61+B104</f>
        <v>166849</v>
      </c>
      <c r="C147" s="464">
        <f t="shared" ref="C147:AD147" si="63">C18+C61+C104</f>
        <v>1813</v>
      </c>
      <c r="D147" s="464">
        <f t="shared" si="63"/>
        <v>47600</v>
      </c>
      <c r="E147" s="464">
        <f t="shared" si="63"/>
        <v>78444</v>
      </c>
      <c r="F147" s="464">
        <f t="shared" si="63"/>
        <v>38992</v>
      </c>
      <c r="G147" s="464">
        <f t="shared" si="63"/>
        <v>279767</v>
      </c>
      <c r="H147" s="464">
        <f t="shared" si="63"/>
        <v>13200</v>
      </c>
      <c r="I147" s="464">
        <f t="shared" si="63"/>
        <v>3341</v>
      </c>
      <c r="J147" s="464">
        <f t="shared" si="63"/>
        <v>18936</v>
      </c>
      <c r="K147" s="464">
        <f t="shared" si="63"/>
        <v>5201</v>
      </c>
      <c r="L147" s="464">
        <f t="shared" si="63"/>
        <v>7710</v>
      </c>
      <c r="M147" s="464">
        <f t="shared" si="63"/>
        <v>20481</v>
      </c>
      <c r="N147" s="464">
        <f t="shared" si="63"/>
        <v>7108</v>
      </c>
      <c r="O147" s="464">
        <f t="shared" si="63"/>
        <v>50792</v>
      </c>
      <c r="P147" s="464">
        <f t="shared" si="63"/>
        <v>3101</v>
      </c>
      <c r="Q147" s="464">
        <f t="shared" si="63"/>
        <v>17277</v>
      </c>
      <c r="R147" s="464">
        <f t="shared" si="63"/>
        <v>0</v>
      </c>
      <c r="S147" s="464">
        <f t="shared" si="63"/>
        <v>4293</v>
      </c>
      <c r="T147" s="464">
        <f t="shared" si="63"/>
        <v>2780</v>
      </c>
      <c r="U147" s="464">
        <f t="shared" si="63"/>
        <v>2277</v>
      </c>
      <c r="V147" s="464">
        <f t="shared" si="63"/>
        <v>2484</v>
      </c>
      <c r="W147" s="464">
        <f t="shared" si="63"/>
        <v>4676</v>
      </c>
      <c r="X147" s="464">
        <f t="shared" si="63"/>
        <v>3192</v>
      </c>
      <c r="Y147" s="464">
        <f t="shared" si="63"/>
        <v>6907</v>
      </c>
      <c r="Z147" s="464">
        <f t="shared" si="63"/>
        <v>29440</v>
      </c>
      <c r="AA147" s="464">
        <f t="shared" si="63"/>
        <v>19692</v>
      </c>
      <c r="AB147" s="464">
        <f t="shared" si="63"/>
        <v>811</v>
      </c>
      <c r="AC147" s="464">
        <f t="shared" si="63"/>
        <v>45296</v>
      </c>
      <c r="AD147" s="464">
        <f t="shared" si="63"/>
        <v>10772</v>
      </c>
    </row>
    <row r="148" spans="1:30" ht="15" customHeight="1" x14ac:dyDescent="0.25">
      <c r="A148" s="468" t="s">
        <v>347</v>
      </c>
      <c r="B148" s="464">
        <f t="shared" ref="B148:AD148" si="64">B19+B62+B105</f>
        <v>168761</v>
      </c>
      <c r="C148" s="464">
        <f t="shared" si="64"/>
        <v>1858</v>
      </c>
      <c r="D148" s="464">
        <f t="shared" si="64"/>
        <v>48045</v>
      </c>
      <c r="E148" s="464">
        <f t="shared" si="64"/>
        <v>79539</v>
      </c>
      <c r="F148" s="464">
        <f t="shared" si="64"/>
        <v>39319</v>
      </c>
      <c r="G148" s="464">
        <f t="shared" si="64"/>
        <v>285028</v>
      </c>
      <c r="H148" s="464">
        <f t="shared" si="64"/>
        <v>13071</v>
      </c>
      <c r="I148" s="464">
        <f t="shared" si="64"/>
        <v>3365</v>
      </c>
      <c r="J148" s="464">
        <f t="shared" si="64"/>
        <v>19093</v>
      </c>
      <c r="K148" s="464">
        <f t="shared" si="64"/>
        <v>4994</v>
      </c>
      <c r="L148" s="464">
        <f t="shared" si="64"/>
        <v>7746</v>
      </c>
      <c r="M148" s="464">
        <f t="shared" si="64"/>
        <v>20915</v>
      </c>
      <c r="N148" s="464">
        <f t="shared" si="64"/>
        <v>7357</v>
      </c>
      <c r="O148" s="464">
        <f t="shared" si="64"/>
        <v>52092</v>
      </c>
      <c r="P148" s="464">
        <f t="shared" si="64"/>
        <v>3076</v>
      </c>
      <c r="Q148" s="464">
        <f t="shared" si="64"/>
        <v>17567</v>
      </c>
      <c r="R148" s="464">
        <f t="shared" si="64"/>
        <v>0</v>
      </c>
      <c r="S148" s="464">
        <f t="shared" si="64"/>
        <v>4524</v>
      </c>
      <c r="T148" s="464">
        <f t="shared" si="64"/>
        <v>2648</v>
      </c>
      <c r="U148" s="464">
        <f t="shared" si="64"/>
        <v>2193</v>
      </c>
      <c r="V148" s="464">
        <f t="shared" si="64"/>
        <v>2528</v>
      </c>
      <c r="W148" s="464">
        <f t="shared" si="64"/>
        <v>4338</v>
      </c>
      <c r="X148" s="464">
        <f t="shared" si="64"/>
        <v>3254</v>
      </c>
      <c r="Y148" s="464">
        <f t="shared" si="64"/>
        <v>7441</v>
      </c>
      <c r="Z148" s="464">
        <f t="shared" si="64"/>
        <v>29943</v>
      </c>
      <c r="AA148" s="464">
        <f t="shared" si="64"/>
        <v>19755</v>
      </c>
      <c r="AB148" s="464">
        <f t="shared" si="64"/>
        <v>664</v>
      </c>
      <c r="AC148" s="464">
        <f t="shared" si="64"/>
        <v>47292</v>
      </c>
      <c r="AD148" s="464">
        <f t="shared" si="64"/>
        <v>11172</v>
      </c>
    </row>
    <row r="149" spans="1:30" ht="15" customHeight="1" x14ac:dyDescent="0.25">
      <c r="A149" s="468" t="s">
        <v>436</v>
      </c>
      <c r="B149" s="464">
        <f t="shared" ref="B149:AD149" si="65">B20+B63+B106</f>
        <v>169521</v>
      </c>
      <c r="C149" s="464">
        <f t="shared" si="65"/>
        <v>1907</v>
      </c>
      <c r="D149" s="464">
        <f t="shared" si="65"/>
        <v>48444</v>
      </c>
      <c r="E149" s="464">
        <f t="shared" si="65"/>
        <v>80122</v>
      </c>
      <c r="F149" s="464">
        <f t="shared" si="65"/>
        <v>39048</v>
      </c>
      <c r="G149" s="464">
        <f t="shared" si="65"/>
        <v>287375</v>
      </c>
      <c r="H149" s="464">
        <f t="shared" si="65"/>
        <v>13189</v>
      </c>
      <c r="I149" s="464">
        <f t="shared" si="65"/>
        <v>3508</v>
      </c>
      <c r="J149" s="464">
        <f t="shared" si="65"/>
        <v>19617</v>
      </c>
      <c r="K149" s="464">
        <f t="shared" si="65"/>
        <v>5066</v>
      </c>
      <c r="L149" s="464">
        <f t="shared" si="65"/>
        <v>7998</v>
      </c>
      <c r="M149" s="464">
        <f t="shared" si="65"/>
        <v>21010</v>
      </c>
      <c r="N149" s="464">
        <f t="shared" si="65"/>
        <v>7433</v>
      </c>
      <c r="O149" s="464">
        <f t="shared" si="65"/>
        <v>52098</v>
      </c>
      <c r="P149" s="464">
        <f t="shared" si="65"/>
        <v>2991</v>
      </c>
      <c r="Q149" s="464">
        <f t="shared" si="65"/>
        <v>17175</v>
      </c>
      <c r="R149" s="464">
        <f t="shared" si="65"/>
        <v>0</v>
      </c>
      <c r="S149" s="464">
        <f t="shared" si="65"/>
        <v>4446</v>
      </c>
      <c r="T149" s="464">
        <f t="shared" si="65"/>
        <v>2712</v>
      </c>
      <c r="U149" s="464">
        <f t="shared" si="65"/>
        <v>2275</v>
      </c>
      <c r="V149" s="464">
        <f t="shared" si="65"/>
        <v>2678</v>
      </c>
      <c r="W149" s="464">
        <f t="shared" si="65"/>
        <v>4237</v>
      </c>
      <c r="X149" s="464">
        <f t="shared" si="65"/>
        <v>3088</v>
      </c>
      <c r="Y149" s="464">
        <f t="shared" si="65"/>
        <v>7542</v>
      </c>
      <c r="Z149" s="464">
        <f t="shared" si="65"/>
        <v>28787</v>
      </c>
      <c r="AA149" s="464">
        <f t="shared" si="65"/>
        <v>19890</v>
      </c>
      <c r="AB149" s="464">
        <f t="shared" si="65"/>
        <v>696</v>
      </c>
      <c r="AC149" s="464">
        <f t="shared" si="65"/>
        <v>49054</v>
      </c>
      <c r="AD149" s="464">
        <f t="shared" si="65"/>
        <v>11885</v>
      </c>
    </row>
    <row r="150" spans="1:30" ht="15" customHeight="1" x14ac:dyDescent="0.25">
      <c r="A150" s="468" t="s">
        <v>657</v>
      </c>
      <c r="B150" s="464">
        <f t="shared" ref="B150:AD150" si="66">B21+B64+B107</f>
        <v>168874</v>
      </c>
      <c r="C150" s="464">
        <f t="shared" si="66"/>
        <v>1809</v>
      </c>
      <c r="D150" s="464">
        <f t="shared" si="66"/>
        <v>48944</v>
      </c>
      <c r="E150" s="464">
        <f t="shared" si="66"/>
        <v>80485</v>
      </c>
      <c r="F150" s="464">
        <f t="shared" si="66"/>
        <v>37636</v>
      </c>
      <c r="G150" s="464">
        <f t="shared" si="66"/>
        <v>284629</v>
      </c>
      <c r="H150" s="464">
        <f t="shared" si="66"/>
        <v>12874</v>
      </c>
      <c r="I150" s="464">
        <f t="shared" si="66"/>
        <v>3524</v>
      </c>
      <c r="J150" s="464">
        <f t="shared" si="66"/>
        <v>19299</v>
      </c>
      <c r="K150" s="464">
        <f t="shared" si="66"/>
        <v>4765</v>
      </c>
      <c r="L150" s="464">
        <f t="shared" si="66"/>
        <v>7763</v>
      </c>
      <c r="M150" s="464">
        <f t="shared" si="66"/>
        <v>21024</v>
      </c>
      <c r="N150" s="464">
        <f t="shared" si="66"/>
        <v>7891</v>
      </c>
      <c r="O150" s="464">
        <f t="shared" si="66"/>
        <v>51706</v>
      </c>
      <c r="P150" s="464">
        <f t="shared" si="66"/>
        <v>3015</v>
      </c>
      <c r="Q150" s="464">
        <f t="shared" si="66"/>
        <v>17782</v>
      </c>
      <c r="R150" s="464">
        <f t="shared" si="66"/>
        <v>0</v>
      </c>
      <c r="S150" s="464">
        <f t="shared" si="66"/>
        <v>4350</v>
      </c>
      <c r="T150" s="464">
        <f t="shared" si="66"/>
        <v>2681</v>
      </c>
      <c r="U150" s="464">
        <f t="shared" si="66"/>
        <v>2253</v>
      </c>
      <c r="V150" s="464">
        <f t="shared" si="66"/>
        <v>2667</v>
      </c>
      <c r="W150" s="464">
        <f t="shared" si="66"/>
        <v>4259</v>
      </c>
      <c r="X150" s="464">
        <f t="shared" si="66"/>
        <v>3020</v>
      </c>
      <c r="Y150" s="464">
        <f t="shared" si="66"/>
        <v>7628</v>
      </c>
      <c r="Z150" s="464">
        <f t="shared" si="66"/>
        <v>25315</v>
      </c>
      <c r="AA150" s="464">
        <f t="shared" si="66"/>
        <v>19546</v>
      </c>
      <c r="AB150" s="464">
        <f t="shared" si="66"/>
        <v>655</v>
      </c>
      <c r="AC150" s="464">
        <f t="shared" si="66"/>
        <v>50531</v>
      </c>
      <c r="AD150" s="464">
        <f t="shared" si="66"/>
        <v>12080</v>
      </c>
    </row>
    <row r="151" spans="1:30" ht="15" customHeight="1" x14ac:dyDescent="0.25">
      <c r="A151" s="472" t="s">
        <v>426</v>
      </c>
      <c r="B151" s="473" t="str">
        <f>IFERROR(CONCATENATE(TEXT(B150,"#,###")," (",ROUND(B146*100,1),"%)"),"-")</f>
        <v>168,874 (0.3%)</v>
      </c>
      <c r="C151" s="473" t="str">
        <f t="shared" ref="C151:AA151" si="67">IFERROR(CONCATENATE(TEXT(C150,"#,###")," (",ROUND(C146*100,1),"%)"),"-")</f>
        <v>1,809 (-2.7%)</v>
      </c>
      <c r="D151" s="473" t="str">
        <f t="shared" si="67"/>
        <v>48,944 (1.9%)</v>
      </c>
      <c r="E151" s="473" t="str">
        <f t="shared" si="67"/>
        <v>80,485 (1.4%)</v>
      </c>
      <c r="F151" s="473" t="str">
        <f t="shared" si="67"/>
        <v>37,636 (-3.8%)</v>
      </c>
      <c r="G151" s="473" t="str">
        <f t="shared" si="67"/>
        <v>284,629 (0.2%)</v>
      </c>
      <c r="H151" s="473" t="str">
        <f t="shared" si="67"/>
        <v>12,874 (-2.1%)</v>
      </c>
      <c r="I151" s="473" t="str">
        <f t="shared" si="67"/>
        <v>3,524 (3.5%)</v>
      </c>
      <c r="J151" s="473" t="str">
        <f t="shared" si="67"/>
        <v>19,299 (0.4%)</v>
      </c>
      <c r="K151" s="473" t="str">
        <f t="shared" si="67"/>
        <v>4,765 (-6.3%)</v>
      </c>
      <c r="L151" s="473" t="str">
        <f t="shared" si="67"/>
        <v>7,763 (-0.7%)</v>
      </c>
      <c r="M151" s="473" t="str">
        <f t="shared" si="67"/>
        <v>21,024 (1.1%)</v>
      </c>
      <c r="N151" s="473" t="str">
        <f t="shared" si="67"/>
        <v>7,891 (8.1%)</v>
      </c>
      <c r="O151" s="473" t="str">
        <f t="shared" si="67"/>
        <v>51,706 (0.1%)</v>
      </c>
      <c r="P151" s="473" t="str">
        <f t="shared" si="67"/>
        <v>3,015 (-1.3%)</v>
      </c>
      <c r="Q151" s="473" t="str">
        <f t="shared" si="67"/>
        <v>17,782 (2.6%)</v>
      </c>
      <c r="R151" s="473" t="str">
        <f t="shared" si="67"/>
        <v>-</v>
      </c>
      <c r="S151" s="473" t="str">
        <f t="shared" si="67"/>
        <v>4,350 (-1.6%)</v>
      </c>
      <c r="T151" s="473" t="str">
        <f t="shared" si="67"/>
        <v>2,681 (-1.2%)</v>
      </c>
      <c r="U151" s="473" t="str">
        <f t="shared" si="67"/>
        <v>2,253 (0.2%)</v>
      </c>
      <c r="V151" s="473" t="str">
        <f t="shared" si="67"/>
        <v>2,667 (4%)</v>
      </c>
      <c r="W151" s="473" t="str">
        <f t="shared" si="67"/>
        <v>4,259 (-3.6%)</v>
      </c>
      <c r="X151" s="473" t="str">
        <f t="shared" si="67"/>
        <v>3,020 (-5%)</v>
      </c>
      <c r="Y151" s="473" t="str">
        <f t="shared" si="67"/>
        <v>7,628 (4.5%)</v>
      </c>
      <c r="Z151" s="473" t="str">
        <f t="shared" si="67"/>
        <v>25,315 (-13.9%)</v>
      </c>
      <c r="AA151" s="473" t="str">
        <f t="shared" si="67"/>
        <v>19,546 (-1.2%)</v>
      </c>
      <c r="AB151" s="473" t="str">
        <f t="shared" ref="AB151:AD151" si="68">IFERROR(CONCATENATE(AB150," (",ROUND(AB146*100,1),"%)"),"-")</f>
        <v>655 (-9.5%)</v>
      </c>
      <c r="AC151" s="473" t="str">
        <f t="shared" si="68"/>
        <v>50531 (7%)</v>
      </c>
      <c r="AD151" s="473" t="str">
        <f t="shared" si="68"/>
        <v>12080 (7.1%)</v>
      </c>
    </row>
    <row r="152" spans="1:30" ht="15" customHeight="1" x14ac:dyDescent="0.25">
      <c r="A152" s="472" t="s">
        <v>238</v>
      </c>
      <c r="B152" s="474" t="str">
        <f t="shared" ref="B152:R152" si="69">IFERROR(IF(ABS(AVERAGE(B147:B149)-B150)&gt;1.96*SQRT((AVERAGE(B147:B149)/3)+B150),"Sig","Not Sig"),"-")</f>
        <v>Not Sig</v>
      </c>
      <c r="C152" s="474" t="str">
        <f t="shared" si="69"/>
        <v>Not Sig</v>
      </c>
      <c r="D152" s="474" t="str">
        <f t="shared" si="69"/>
        <v>Sig</v>
      </c>
      <c r="E152" s="474" t="str">
        <f t="shared" si="69"/>
        <v>Sig</v>
      </c>
      <c r="F152" s="474" t="str">
        <f t="shared" si="69"/>
        <v>Sig</v>
      </c>
      <c r="G152" s="474" t="str">
        <f t="shared" si="69"/>
        <v>Not Sig</v>
      </c>
      <c r="H152" s="474" t="str">
        <f t="shared" si="69"/>
        <v>Sig</v>
      </c>
      <c r="I152" s="474" t="str">
        <f t="shared" si="69"/>
        <v>Not Sig</v>
      </c>
      <c r="J152" s="474" t="str">
        <f t="shared" si="69"/>
        <v>Not Sig</v>
      </c>
      <c r="K152" s="474" t="str">
        <f t="shared" si="69"/>
        <v>Sig</v>
      </c>
      <c r="L152" s="474" t="str">
        <f t="shared" si="69"/>
        <v>Not Sig</v>
      </c>
      <c r="M152" s="474" t="str">
        <f t="shared" si="69"/>
        <v>Not Sig</v>
      </c>
      <c r="N152" s="474" t="str">
        <f t="shared" si="69"/>
        <v>Sig</v>
      </c>
      <c r="O152" s="474" t="str">
        <f t="shared" si="69"/>
        <v>Not Sig</v>
      </c>
      <c r="P152" s="474" t="str">
        <f t="shared" si="69"/>
        <v>Not Sig</v>
      </c>
      <c r="Q152" s="474" t="str">
        <f t="shared" si="69"/>
        <v>Sig</v>
      </c>
      <c r="R152" s="474" t="str">
        <f t="shared" si="69"/>
        <v>Not Sig</v>
      </c>
      <c r="S152" s="474" t="str">
        <f>IFERROR(IF(ABS(AVERAGE(S147:S149)-S150)&gt;1.96*SQRT((AVERAGE(S147:S149)/3)+S150),"Sig","Not Sig"),"-")</f>
        <v>Not Sig</v>
      </c>
      <c r="T152" s="474" t="str">
        <f t="shared" ref="T152:AD152" si="70">IFERROR(IF(ABS(AVERAGE(T147:T149)-T150)&gt;1.96*SQRT((AVERAGE(T147:T149)/3)+T150),"Sig","Not Sig"),"-")</f>
        <v>Not Sig</v>
      </c>
      <c r="U152" s="474" t="str">
        <f t="shared" si="70"/>
        <v>Not Sig</v>
      </c>
      <c r="V152" s="474" t="str">
        <f t="shared" si="70"/>
        <v>Not Sig</v>
      </c>
      <c r="W152" s="474" t="str">
        <f t="shared" si="70"/>
        <v>Sig</v>
      </c>
      <c r="X152" s="474" t="str">
        <f t="shared" si="70"/>
        <v>Sig</v>
      </c>
      <c r="Y152" s="474" t="str">
        <f t="shared" si="70"/>
        <v>Sig</v>
      </c>
      <c r="Z152" s="474" t="str">
        <f t="shared" si="70"/>
        <v>Sig</v>
      </c>
      <c r="AA152" s="474" t="str">
        <f t="shared" si="70"/>
        <v>Not Sig</v>
      </c>
      <c r="AB152" s="474" t="str">
        <f t="shared" si="70"/>
        <v>Sig</v>
      </c>
      <c r="AC152" s="474" t="str">
        <f t="shared" si="70"/>
        <v>Sig</v>
      </c>
      <c r="AD152" s="474" t="str">
        <f t="shared" si="70"/>
        <v>Sig</v>
      </c>
    </row>
    <row r="153" spans="1:30" ht="15" customHeight="1" x14ac:dyDescent="0.25">
      <c r="A153" s="460" t="s">
        <v>444</v>
      </c>
      <c r="B153" s="461">
        <f t="shared" ref="B153:R153" si="71">IFERROR((B157-AVERAGE(B154:B156))/AVERAGE(B154:B156),"-")</f>
        <v>1.7455144845630415E-3</v>
      </c>
      <c r="C153" s="461">
        <f t="shared" si="71"/>
        <v>-4.6253388126256921E-2</v>
      </c>
      <c r="D153" s="461">
        <f t="shared" si="71"/>
        <v>2.1299254526091587E-2</v>
      </c>
      <c r="E153" s="461">
        <f t="shared" si="71"/>
        <v>7.3944906740031008E-3</v>
      </c>
      <c r="F153" s="461">
        <f t="shared" si="71"/>
        <v>-2.9350177083423155E-2</v>
      </c>
      <c r="G153" s="462">
        <f t="shared" si="71"/>
        <v>1.2273382269259987E-2</v>
      </c>
      <c r="H153" s="461">
        <f t="shared" si="71"/>
        <v>-1.3951002421518754E-2</v>
      </c>
      <c r="I153" s="461">
        <f t="shared" si="71"/>
        <v>2.8197411977129157E-2</v>
      </c>
      <c r="J153" s="461">
        <f t="shared" si="71"/>
        <v>1.1433569464253293E-2</v>
      </c>
      <c r="K153" s="461">
        <f t="shared" si="71"/>
        <v>-1.5749778172138382E-2</v>
      </c>
      <c r="L153" s="461">
        <f t="shared" si="71"/>
        <v>1.5773984696880516E-2</v>
      </c>
      <c r="M153" s="461">
        <f t="shared" si="71"/>
        <v>5.1041057696631737E-3</v>
      </c>
      <c r="N153" s="461">
        <f t="shared" si="71"/>
        <v>6.1471111313785354E-2</v>
      </c>
      <c r="O153" s="461">
        <f t="shared" si="71"/>
        <v>5.7039947189976815E-4</v>
      </c>
      <c r="P153" s="461">
        <f t="shared" si="71"/>
        <v>-1.3416230366492147E-2</v>
      </c>
      <c r="Q153" s="461">
        <f t="shared" si="71"/>
        <v>2.550990984063508E-2</v>
      </c>
      <c r="R153" s="461">
        <f t="shared" si="71"/>
        <v>-1.5765518151234635E-2</v>
      </c>
      <c r="S153" s="461">
        <f>IFERROR((S157-AVERAGE(S154:S156))/AVERAGE(S154:S156),"-")</f>
        <v>-8.5506264815441921E-3</v>
      </c>
      <c r="T153" s="461">
        <f t="shared" ref="T153:AD153" si="72">IFERROR((T157-AVERAGE(T154:T156))/AVERAGE(T154:T156),"-")</f>
        <v>-2.5591155696591258E-2</v>
      </c>
      <c r="U153" s="461">
        <f t="shared" si="72"/>
        <v>1.3348588863463006E-3</v>
      </c>
      <c r="V153" s="461">
        <f t="shared" si="72"/>
        <v>2.8375286041189975E-2</v>
      </c>
      <c r="W153" s="461">
        <f t="shared" si="72"/>
        <v>-1.9033387077745951E-2</v>
      </c>
      <c r="X153" s="461">
        <f t="shared" si="72"/>
        <v>-2.1625518111371419E-2</v>
      </c>
      <c r="Y153" s="461">
        <f t="shared" si="72"/>
        <v>4.4155134741442052E-2</v>
      </c>
      <c r="Z153" s="461">
        <f t="shared" si="72"/>
        <v>-0.13865260292616535</v>
      </c>
      <c r="AA153" s="461">
        <f t="shared" si="72"/>
        <v>-9.8608516255617E-3</v>
      </c>
      <c r="AB153" s="461">
        <f t="shared" si="72"/>
        <v>-4.7065659500290527E-2</v>
      </c>
      <c r="AC153" s="461">
        <f t="shared" si="72"/>
        <v>7.7307339464411276E-2</v>
      </c>
      <c r="AD153" s="461">
        <f t="shared" si="72"/>
        <v>8.5485654804501987E-2</v>
      </c>
    </row>
    <row r="154" spans="1:30" ht="15" customHeight="1" x14ac:dyDescent="0.25">
      <c r="A154" s="475" t="s">
        <v>445</v>
      </c>
      <c r="B154" s="498">
        <f t="shared" ref="B154:R154" si="73">IFERROR(SUM(B147,B140),"-")</f>
        <v>341196</v>
      </c>
      <c r="C154" s="498">
        <f t="shared" si="73"/>
        <v>3647</v>
      </c>
      <c r="D154" s="498">
        <f t="shared" si="73"/>
        <v>79063</v>
      </c>
      <c r="E154" s="498">
        <f t="shared" si="73"/>
        <v>180948</v>
      </c>
      <c r="F154" s="498">
        <f t="shared" si="73"/>
        <v>77538</v>
      </c>
      <c r="G154" s="499">
        <f t="shared" si="73"/>
        <v>552706</v>
      </c>
      <c r="H154" s="498">
        <f t="shared" si="73"/>
        <v>30547</v>
      </c>
      <c r="I154" s="498">
        <f t="shared" si="73"/>
        <v>10880</v>
      </c>
      <c r="J154" s="498">
        <f t="shared" si="73"/>
        <v>42017</v>
      </c>
      <c r="K154" s="498">
        <f t="shared" si="73"/>
        <v>15142</v>
      </c>
      <c r="L154" s="498">
        <f t="shared" si="73"/>
        <v>16795</v>
      </c>
      <c r="M154" s="498">
        <f t="shared" si="73"/>
        <v>44101</v>
      </c>
      <c r="N154" s="498">
        <f t="shared" si="73"/>
        <v>13996</v>
      </c>
      <c r="O154" s="498">
        <f t="shared" si="73"/>
        <v>51120</v>
      </c>
      <c r="P154" s="498">
        <f t="shared" si="73"/>
        <v>3101</v>
      </c>
      <c r="Q154" s="498">
        <f t="shared" si="73"/>
        <v>17277</v>
      </c>
      <c r="R154" s="498">
        <f t="shared" si="73"/>
        <v>46069</v>
      </c>
      <c r="S154" s="498">
        <f>IFERROR(SUM(S147,S140),"-")</f>
        <v>11510</v>
      </c>
      <c r="T154" s="498">
        <f t="shared" ref="T154:AD154" si="74">IFERROR(SUM(T147,T140),"-")</f>
        <v>9962</v>
      </c>
      <c r="U154" s="498">
        <f t="shared" si="74"/>
        <v>5295</v>
      </c>
      <c r="V154" s="498">
        <f t="shared" si="74"/>
        <v>3510</v>
      </c>
      <c r="W154" s="498">
        <f t="shared" si="74"/>
        <v>8845</v>
      </c>
      <c r="X154" s="498">
        <f t="shared" si="74"/>
        <v>11029</v>
      </c>
      <c r="Y154" s="498">
        <f t="shared" si="74"/>
        <v>6927</v>
      </c>
      <c r="Z154" s="498">
        <f t="shared" si="74"/>
        <v>29440</v>
      </c>
      <c r="AA154" s="498">
        <f t="shared" si="74"/>
        <v>45874</v>
      </c>
      <c r="AB154" s="474">
        <f t="shared" si="74"/>
        <v>1838</v>
      </c>
      <c r="AC154" s="474">
        <f t="shared" si="74"/>
        <v>98214</v>
      </c>
      <c r="AD154" s="474">
        <f t="shared" si="74"/>
        <v>29217</v>
      </c>
    </row>
    <row r="155" spans="1:30" ht="15" customHeight="1" x14ac:dyDescent="0.25">
      <c r="A155" s="472" t="s">
        <v>535</v>
      </c>
      <c r="B155" s="498">
        <f t="shared" ref="B155:R155" si="75">IFERROR(SUM(B148,B141),"-")</f>
        <v>342703</v>
      </c>
      <c r="C155" s="498">
        <f t="shared" si="75"/>
        <v>3874</v>
      </c>
      <c r="D155" s="498">
        <f t="shared" si="75"/>
        <v>79963</v>
      </c>
      <c r="E155" s="498">
        <f t="shared" si="75"/>
        <v>181168</v>
      </c>
      <c r="F155" s="498">
        <f t="shared" si="75"/>
        <v>77698</v>
      </c>
      <c r="G155" s="499">
        <f t="shared" si="75"/>
        <v>561140</v>
      </c>
      <c r="H155" s="498">
        <f t="shared" si="75"/>
        <v>30464</v>
      </c>
      <c r="I155" s="498">
        <f t="shared" si="75"/>
        <v>10897</v>
      </c>
      <c r="J155" s="498">
        <f t="shared" si="75"/>
        <v>42015</v>
      </c>
      <c r="K155" s="498">
        <f t="shared" si="75"/>
        <v>14801</v>
      </c>
      <c r="L155" s="498">
        <f t="shared" si="75"/>
        <v>16878</v>
      </c>
      <c r="M155" s="498">
        <f t="shared" si="75"/>
        <v>44753</v>
      </c>
      <c r="N155" s="498">
        <f t="shared" si="75"/>
        <v>14695</v>
      </c>
      <c r="O155" s="498">
        <f t="shared" si="75"/>
        <v>52462</v>
      </c>
      <c r="P155" s="498">
        <f t="shared" si="75"/>
        <v>3076</v>
      </c>
      <c r="Q155" s="498">
        <f t="shared" si="75"/>
        <v>17567</v>
      </c>
      <c r="R155" s="498">
        <f t="shared" si="75"/>
        <v>45011</v>
      </c>
      <c r="S155" s="498">
        <f>IFERROR(SUM(S148,S141),"-")</f>
        <v>11999</v>
      </c>
      <c r="T155" s="498">
        <f t="shared" ref="T155:AD155" si="76">IFERROR(SUM(T148,T141),"-")</f>
        <v>9697</v>
      </c>
      <c r="U155" s="498">
        <f t="shared" si="76"/>
        <v>5100</v>
      </c>
      <c r="V155" s="498">
        <f t="shared" si="76"/>
        <v>3630</v>
      </c>
      <c r="W155" s="498">
        <f t="shared" si="76"/>
        <v>8385</v>
      </c>
      <c r="X155" s="498">
        <f t="shared" si="76"/>
        <v>11273</v>
      </c>
      <c r="Y155" s="498">
        <f t="shared" si="76"/>
        <v>7471</v>
      </c>
      <c r="Z155" s="498">
        <f t="shared" si="76"/>
        <v>29943</v>
      </c>
      <c r="AA155" s="498">
        <f t="shared" si="76"/>
        <v>46022</v>
      </c>
      <c r="AB155" s="474">
        <f t="shared" si="76"/>
        <v>1589</v>
      </c>
      <c r="AC155" s="474">
        <f t="shared" si="76"/>
        <v>103064</v>
      </c>
      <c r="AD155" s="474">
        <f t="shared" si="76"/>
        <v>30348</v>
      </c>
    </row>
    <row r="156" spans="1:30" ht="15" customHeight="1" x14ac:dyDescent="0.25">
      <c r="A156" s="472" t="s">
        <v>446</v>
      </c>
      <c r="B156" s="498">
        <f t="shared" ref="B156:R156" si="77">IFERROR(SUM(B149,B142),"-")</f>
        <v>345024</v>
      </c>
      <c r="C156" s="498">
        <f t="shared" si="77"/>
        <v>3916</v>
      </c>
      <c r="D156" s="498">
        <f t="shared" si="77"/>
        <v>80419</v>
      </c>
      <c r="E156" s="498">
        <f t="shared" si="77"/>
        <v>183831</v>
      </c>
      <c r="F156" s="498">
        <f t="shared" si="77"/>
        <v>76858</v>
      </c>
      <c r="G156" s="499">
        <f t="shared" si="77"/>
        <v>569716</v>
      </c>
      <c r="H156" s="498">
        <f t="shared" si="77"/>
        <v>30667</v>
      </c>
      <c r="I156" s="498">
        <f t="shared" si="77"/>
        <v>11453</v>
      </c>
      <c r="J156" s="498">
        <f t="shared" si="77"/>
        <v>42875</v>
      </c>
      <c r="K156" s="498">
        <f t="shared" si="77"/>
        <v>15137</v>
      </c>
      <c r="L156" s="498">
        <f t="shared" si="77"/>
        <v>17297</v>
      </c>
      <c r="M156" s="498">
        <f t="shared" si="77"/>
        <v>44568</v>
      </c>
      <c r="N156" s="498">
        <f t="shared" si="77"/>
        <v>15167</v>
      </c>
      <c r="O156" s="498">
        <f t="shared" si="77"/>
        <v>52449</v>
      </c>
      <c r="P156" s="498">
        <f t="shared" si="77"/>
        <v>2991</v>
      </c>
      <c r="Q156" s="498">
        <f t="shared" si="77"/>
        <v>17175</v>
      </c>
      <c r="R156" s="498">
        <f t="shared" si="77"/>
        <v>45357</v>
      </c>
      <c r="S156" s="498">
        <f>IFERROR(SUM(S149,S142),"-")</f>
        <v>11927</v>
      </c>
      <c r="T156" s="498">
        <f t="shared" ref="T156:AD156" si="78">IFERROR(SUM(T149,T142),"-")</f>
        <v>9648</v>
      </c>
      <c r="U156" s="498">
        <f t="shared" si="78"/>
        <v>5337</v>
      </c>
      <c r="V156" s="498">
        <f t="shared" si="78"/>
        <v>3785</v>
      </c>
      <c r="W156" s="498">
        <f t="shared" si="78"/>
        <v>8199</v>
      </c>
      <c r="X156" s="498">
        <f t="shared" si="78"/>
        <v>10992</v>
      </c>
      <c r="Y156" s="498">
        <f t="shared" si="78"/>
        <v>7570</v>
      </c>
      <c r="Z156" s="498">
        <f t="shared" si="78"/>
        <v>28787</v>
      </c>
      <c r="AA156" s="498">
        <f t="shared" si="78"/>
        <v>46733</v>
      </c>
      <c r="AB156" s="474">
        <f t="shared" si="78"/>
        <v>1736</v>
      </c>
      <c r="AC156" s="474">
        <f t="shared" si="78"/>
        <v>107205</v>
      </c>
      <c r="AD156" s="474">
        <f t="shared" si="78"/>
        <v>32661</v>
      </c>
    </row>
    <row r="157" spans="1:30" ht="15" customHeight="1" x14ac:dyDescent="0.25">
      <c r="A157" s="472" t="s">
        <v>658</v>
      </c>
      <c r="B157" s="498">
        <f t="shared" ref="B157:R157" si="79">IFERROR(SUM(B150,B143),"-")</f>
        <v>343573</v>
      </c>
      <c r="C157" s="498">
        <f t="shared" si="79"/>
        <v>3636</v>
      </c>
      <c r="D157" s="498">
        <f t="shared" si="79"/>
        <v>81515</v>
      </c>
      <c r="E157" s="498">
        <f t="shared" si="79"/>
        <v>183328</v>
      </c>
      <c r="F157" s="498">
        <f t="shared" si="79"/>
        <v>75094</v>
      </c>
      <c r="G157" s="499">
        <f t="shared" si="79"/>
        <v>568075</v>
      </c>
      <c r="H157" s="498">
        <f t="shared" si="79"/>
        <v>30133</v>
      </c>
      <c r="I157" s="498">
        <f t="shared" si="79"/>
        <v>11389</v>
      </c>
      <c r="J157" s="498">
        <f t="shared" si="79"/>
        <v>42786</v>
      </c>
      <c r="K157" s="498">
        <f t="shared" si="79"/>
        <v>14790</v>
      </c>
      <c r="L157" s="498">
        <f t="shared" si="79"/>
        <v>17258</v>
      </c>
      <c r="M157" s="498">
        <f t="shared" si="79"/>
        <v>44701</v>
      </c>
      <c r="N157" s="498">
        <f t="shared" si="79"/>
        <v>15518</v>
      </c>
      <c r="O157" s="498">
        <f t="shared" si="79"/>
        <v>52040</v>
      </c>
      <c r="P157" s="498">
        <f t="shared" si="79"/>
        <v>3015</v>
      </c>
      <c r="Q157" s="498">
        <f t="shared" si="79"/>
        <v>17782</v>
      </c>
      <c r="R157" s="498">
        <f t="shared" si="79"/>
        <v>44762</v>
      </c>
      <c r="S157" s="498">
        <f>IFERROR(SUM(S150,S143),"-")</f>
        <v>11711</v>
      </c>
      <c r="T157" s="498">
        <f t="shared" ref="T157:AD157" si="80">IFERROR(SUM(T150,T143),"-")</f>
        <v>9519</v>
      </c>
      <c r="U157" s="498">
        <f t="shared" si="80"/>
        <v>5251</v>
      </c>
      <c r="V157" s="498">
        <f t="shared" si="80"/>
        <v>3745</v>
      </c>
      <c r="W157" s="498">
        <f t="shared" si="80"/>
        <v>8315</v>
      </c>
      <c r="X157" s="498">
        <f t="shared" si="80"/>
        <v>10858</v>
      </c>
      <c r="Y157" s="498">
        <f t="shared" si="80"/>
        <v>7646</v>
      </c>
      <c r="Z157" s="498">
        <f t="shared" si="80"/>
        <v>25315</v>
      </c>
      <c r="AA157" s="498">
        <f t="shared" si="80"/>
        <v>45754</v>
      </c>
      <c r="AB157" s="474">
        <f t="shared" si="80"/>
        <v>1640</v>
      </c>
      <c r="AC157" s="474">
        <f t="shared" si="80"/>
        <v>110777</v>
      </c>
      <c r="AD157" s="474">
        <f t="shared" si="80"/>
        <v>33370</v>
      </c>
    </row>
    <row r="158" spans="1:30" ht="15" customHeight="1" x14ac:dyDescent="0.25">
      <c r="A158" s="472" t="s">
        <v>426</v>
      </c>
      <c r="B158" s="473" t="str">
        <f>IFERROR(CONCATENATE(TEXT(B157,"#,###")," (",ROUND(B153*100,1),"%)"),"-")</f>
        <v>343,573 (0.2%)</v>
      </c>
      <c r="C158" s="473" t="str">
        <f t="shared" ref="C158:AA158" si="81">IFERROR(CONCATENATE(TEXT(C157,"#,###")," (",ROUND(C153*100,1),"%)"),"-")</f>
        <v>3,636 (-4.6%)</v>
      </c>
      <c r="D158" s="473" t="str">
        <f t="shared" si="81"/>
        <v>81,515 (2.1%)</v>
      </c>
      <c r="E158" s="473" t="str">
        <f t="shared" si="81"/>
        <v>183,328 (0.7%)</v>
      </c>
      <c r="F158" s="473" t="str">
        <f t="shared" si="81"/>
        <v>75,094 (-2.9%)</v>
      </c>
      <c r="G158" s="473" t="str">
        <f t="shared" si="81"/>
        <v>568,075 (1.2%)</v>
      </c>
      <c r="H158" s="473" t="str">
        <f t="shared" si="81"/>
        <v>30,133 (-1.4%)</v>
      </c>
      <c r="I158" s="473" t="str">
        <f t="shared" si="81"/>
        <v>11,389 (2.8%)</v>
      </c>
      <c r="J158" s="473" t="str">
        <f t="shared" si="81"/>
        <v>42,786 (1.1%)</v>
      </c>
      <c r="K158" s="473" t="str">
        <f t="shared" si="81"/>
        <v>14,790 (-1.6%)</v>
      </c>
      <c r="L158" s="473" t="str">
        <f t="shared" si="81"/>
        <v>17,258 (1.6%)</v>
      </c>
      <c r="M158" s="473" t="str">
        <f t="shared" si="81"/>
        <v>44,701 (0.5%)</v>
      </c>
      <c r="N158" s="473" t="str">
        <f t="shared" si="81"/>
        <v>15,518 (6.1%)</v>
      </c>
      <c r="O158" s="473" t="str">
        <f t="shared" si="81"/>
        <v>52,040 (0.1%)</v>
      </c>
      <c r="P158" s="473" t="str">
        <f t="shared" si="81"/>
        <v>3,015 (-1.3%)</v>
      </c>
      <c r="Q158" s="473" t="str">
        <f t="shared" si="81"/>
        <v>17,782 (2.6%)</v>
      </c>
      <c r="R158" s="473" t="str">
        <f t="shared" si="81"/>
        <v>44,762 (-1.6%)</v>
      </c>
      <c r="S158" s="473" t="str">
        <f t="shared" si="81"/>
        <v>11,711 (-0.9%)</v>
      </c>
      <c r="T158" s="473" t="str">
        <f t="shared" si="81"/>
        <v>9,519 (-2.6%)</v>
      </c>
      <c r="U158" s="473" t="str">
        <f t="shared" si="81"/>
        <v>5,251 (0.1%)</v>
      </c>
      <c r="V158" s="473" t="str">
        <f t="shared" si="81"/>
        <v>3,745 (2.8%)</v>
      </c>
      <c r="W158" s="473" t="str">
        <f t="shared" si="81"/>
        <v>8,315 (-1.9%)</v>
      </c>
      <c r="X158" s="473" t="str">
        <f t="shared" si="81"/>
        <v>10,858 (-2.2%)</v>
      </c>
      <c r="Y158" s="473" t="str">
        <f t="shared" si="81"/>
        <v>7,646 (4.4%)</v>
      </c>
      <c r="Z158" s="473" t="str">
        <f t="shared" si="81"/>
        <v>25,315 (-13.9%)</v>
      </c>
      <c r="AA158" s="473" t="str">
        <f t="shared" si="81"/>
        <v>45,754 (-1%)</v>
      </c>
      <c r="AB158" s="473" t="str">
        <f t="shared" ref="AB158:AD158" si="82">IFERROR(CONCATENATE(AB157," (",ROUND(AB153*100,1),"%)"),"-")</f>
        <v>1640 (-4.7%)</v>
      </c>
      <c r="AC158" s="473" t="str">
        <f t="shared" si="82"/>
        <v>110777 (7.7%)</v>
      </c>
      <c r="AD158" s="473" t="str">
        <f t="shared" si="82"/>
        <v>33370 (8.5%)</v>
      </c>
    </row>
    <row r="159" spans="1:30" ht="15" customHeight="1" thickBot="1" x14ac:dyDescent="0.3">
      <c r="A159" s="477" t="s">
        <v>238</v>
      </c>
      <c r="B159" s="474" t="str">
        <f t="shared" ref="B159:R159" si="83">IFERROR(IF(ABS(AVERAGE(B154:B156)-B157)&gt;1.96*SQRT((AVERAGE(B154:B156)/3)+B157),"Sig","Not Sig"),"-")</f>
        <v>Not Sig</v>
      </c>
      <c r="C159" s="474" t="str">
        <f t="shared" si="83"/>
        <v>Sig</v>
      </c>
      <c r="D159" s="474" t="str">
        <f t="shared" si="83"/>
        <v>Sig</v>
      </c>
      <c r="E159" s="474" t="str">
        <f t="shared" si="83"/>
        <v>Sig</v>
      </c>
      <c r="F159" s="474" t="str">
        <f t="shared" si="83"/>
        <v>Sig</v>
      </c>
      <c r="G159" s="474" t="str">
        <f t="shared" si="83"/>
        <v>Sig</v>
      </c>
      <c r="H159" s="474" t="str">
        <f t="shared" si="83"/>
        <v>Sig</v>
      </c>
      <c r="I159" s="474" t="str">
        <f t="shared" si="83"/>
        <v>Sig</v>
      </c>
      <c r="J159" s="474" t="str">
        <f t="shared" si="83"/>
        <v>Sig</v>
      </c>
      <c r="K159" s="474" t="str">
        <f t="shared" si="83"/>
        <v>Not Sig</v>
      </c>
      <c r="L159" s="474" t="str">
        <f t="shared" si="83"/>
        <v>Not Sig</v>
      </c>
      <c r="M159" s="474" t="str">
        <f t="shared" si="83"/>
        <v>Not Sig</v>
      </c>
      <c r="N159" s="474" t="str">
        <f t="shared" si="83"/>
        <v>Sig</v>
      </c>
      <c r="O159" s="474" t="str">
        <f t="shared" si="83"/>
        <v>Not Sig</v>
      </c>
      <c r="P159" s="474" t="str">
        <f t="shared" si="83"/>
        <v>Not Sig</v>
      </c>
      <c r="Q159" s="474" t="str">
        <f t="shared" si="83"/>
        <v>Sig</v>
      </c>
      <c r="R159" s="474" t="str">
        <f t="shared" si="83"/>
        <v>Sig</v>
      </c>
      <c r="S159" s="474" t="str">
        <f>IFERROR(IF(ABS(AVERAGE(S154:S156)-S157)&gt;1.96*SQRT((AVERAGE(S154:S156)/3)+S157),"Sig","Not Sig"),"-")</f>
        <v>Not Sig</v>
      </c>
      <c r="T159" s="474" t="str">
        <f t="shared" ref="T159:AD159" si="84">IFERROR(IF(ABS(AVERAGE(T154:T156)-T157)&gt;1.96*SQRT((AVERAGE(T154:T156)/3)+T157),"Sig","Not Sig"),"-")</f>
        <v>Sig</v>
      </c>
      <c r="U159" s="474" t="str">
        <f t="shared" si="84"/>
        <v>Not Sig</v>
      </c>
      <c r="V159" s="474" t="str">
        <f t="shared" si="84"/>
        <v>Not Sig</v>
      </c>
      <c r="W159" s="474" t="str">
        <f t="shared" si="84"/>
        <v>Not Sig</v>
      </c>
      <c r="X159" s="474" t="str">
        <f t="shared" si="84"/>
        <v>Sig</v>
      </c>
      <c r="Y159" s="474" t="str">
        <f t="shared" si="84"/>
        <v>Sig</v>
      </c>
      <c r="Z159" s="474" t="str">
        <f t="shared" si="84"/>
        <v>Sig</v>
      </c>
      <c r="AA159" s="474" t="str">
        <f t="shared" si="84"/>
        <v>Not Sig</v>
      </c>
      <c r="AB159" s="474" t="str">
        <f t="shared" si="84"/>
        <v>Not Sig</v>
      </c>
      <c r="AC159" s="474" t="str">
        <f t="shared" si="84"/>
        <v>Sig</v>
      </c>
      <c r="AD159" s="474" t="str">
        <f t="shared" si="84"/>
        <v>Sig</v>
      </c>
    </row>
    <row r="160" spans="1:30" ht="15" customHeight="1" x14ac:dyDescent="0.25">
      <c r="A160" s="457" t="s">
        <v>248</v>
      </c>
      <c r="B160" s="500"/>
      <c r="C160" s="500"/>
      <c r="D160" s="500"/>
      <c r="E160" s="458"/>
      <c r="F160" s="458"/>
      <c r="G160" s="459"/>
      <c r="H160" s="500"/>
      <c r="I160" s="458"/>
      <c r="J160" s="458"/>
      <c r="K160" s="458"/>
      <c r="L160" s="458"/>
      <c r="M160" s="458"/>
      <c r="N160" s="458"/>
      <c r="O160" s="458"/>
      <c r="P160" s="458"/>
      <c r="Q160" s="458"/>
      <c r="R160" s="458"/>
      <c r="S160" s="458"/>
      <c r="T160" s="458"/>
      <c r="U160" s="458"/>
      <c r="V160" s="458"/>
      <c r="W160" s="458"/>
      <c r="X160" s="458"/>
      <c r="Y160" s="458"/>
      <c r="Z160" s="458"/>
      <c r="AA160" s="458"/>
      <c r="AB160" s="458"/>
      <c r="AC160" s="458"/>
      <c r="AD160" s="458"/>
    </row>
    <row r="161" spans="1:30" ht="15" customHeight="1" x14ac:dyDescent="0.25">
      <c r="A161" s="463" t="s">
        <v>464</v>
      </c>
      <c r="B161" s="497">
        <f>B32+B75+B118</f>
        <v>1665</v>
      </c>
      <c r="C161" s="497">
        <f t="shared" ref="C161:AA163" si="85">C32+C75+C118</f>
        <v>1</v>
      </c>
      <c r="D161" s="497">
        <f t="shared" si="85"/>
        <v>78</v>
      </c>
      <c r="E161" s="497">
        <f t="shared" si="85"/>
        <v>426</v>
      </c>
      <c r="F161" s="497">
        <f t="shared" si="85"/>
        <v>1160</v>
      </c>
      <c r="G161" s="497">
        <f t="shared" si="85"/>
        <v>1897</v>
      </c>
      <c r="H161" s="497">
        <f t="shared" si="85"/>
        <v>192</v>
      </c>
      <c r="I161" s="497">
        <f t="shared" si="85"/>
        <v>20</v>
      </c>
      <c r="J161" s="497">
        <f t="shared" si="85"/>
        <v>152</v>
      </c>
      <c r="K161" s="497">
        <f t="shared" si="85"/>
        <v>64</v>
      </c>
      <c r="L161" s="497">
        <f t="shared" si="85"/>
        <v>165</v>
      </c>
      <c r="M161" s="497">
        <f t="shared" si="85"/>
        <v>162</v>
      </c>
      <c r="N161" s="497">
        <f t="shared" si="85"/>
        <v>11</v>
      </c>
      <c r="O161" s="497">
        <f t="shared" si="85"/>
        <v>104</v>
      </c>
      <c r="P161" s="497">
        <f t="shared" si="85"/>
        <v>3</v>
      </c>
      <c r="Q161" s="497">
        <f t="shared" si="85"/>
        <v>82</v>
      </c>
      <c r="R161" s="497">
        <f t="shared" si="85"/>
        <v>174</v>
      </c>
      <c r="S161" s="497">
        <f t="shared" si="85"/>
        <v>48</v>
      </c>
      <c r="T161" s="497">
        <f t="shared" si="85"/>
        <v>58</v>
      </c>
      <c r="U161" s="497">
        <f t="shared" si="85"/>
        <v>30</v>
      </c>
      <c r="V161" s="497">
        <f t="shared" si="85"/>
        <v>6</v>
      </c>
      <c r="W161" s="497">
        <f t="shared" si="85"/>
        <v>298</v>
      </c>
      <c r="X161" s="497">
        <f t="shared" si="85"/>
        <v>96</v>
      </c>
      <c r="Y161" s="497">
        <f t="shared" si="85"/>
        <v>0</v>
      </c>
      <c r="Z161" s="497">
        <f t="shared" si="85"/>
        <v>0</v>
      </c>
      <c r="AA161" s="497">
        <f t="shared" si="85"/>
        <v>215</v>
      </c>
      <c r="AB161" s="484"/>
      <c r="AC161" s="484"/>
      <c r="AD161" s="480"/>
    </row>
    <row r="162" spans="1:30" ht="15" customHeight="1" x14ac:dyDescent="0.25">
      <c r="A162" s="475" t="s">
        <v>249</v>
      </c>
      <c r="B162" s="501">
        <f t="shared" ref="B162:R162" si="86">IFERROR(B161/B157,"-")</f>
        <v>4.8461316808945986E-3</v>
      </c>
      <c r="C162" s="501">
        <f t="shared" si="86"/>
        <v>2.7502750275027501E-4</v>
      </c>
      <c r="D162" s="501">
        <f t="shared" si="86"/>
        <v>9.5687910200576581E-4</v>
      </c>
      <c r="E162" s="501">
        <f t="shared" si="86"/>
        <v>2.3237039622970852E-3</v>
      </c>
      <c r="F162" s="501">
        <f t="shared" si="86"/>
        <v>1.5447306043092657E-2</v>
      </c>
      <c r="G162" s="501">
        <f t="shared" si="86"/>
        <v>3.3393477973859085E-3</v>
      </c>
      <c r="H162" s="501">
        <f t="shared" si="86"/>
        <v>6.3717518999103972E-3</v>
      </c>
      <c r="I162" s="501">
        <f t="shared" si="86"/>
        <v>1.7560804284836246E-3</v>
      </c>
      <c r="J162" s="501">
        <f t="shared" si="86"/>
        <v>3.552563922778479E-3</v>
      </c>
      <c r="K162" s="501">
        <f t="shared" si="86"/>
        <v>4.3272481406355645E-3</v>
      </c>
      <c r="L162" s="501">
        <f t="shared" si="86"/>
        <v>9.5607834047977749E-3</v>
      </c>
      <c r="M162" s="501">
        <f t="shared" si="86"/>
        <v>3.6240799982103309E-3</v>
      </c>
      <c r="N162" s="501">
        <f t="shared" si="86"/>
        <v>7.0885423379301454E-4</v>
      </c>
      <c r="O162" s="501">
        <f t="shared" si="86"/>
        <v>1.9984627209838584E-3</v>
      </c>
      <c r="P162" s="501">
        <f t="shared" si="86"/>
        <v>9.9502487562189048E-4</v>
      </c>
      <c r="Q162" s="501">
        <f t="shared" si="86"/>
        <v>4.6114047913620518E-3</v>
      </c>
      <c r="R162" s="501">
        <f t="shared" si="86"/>
        <v>3.88722577186006E-3</v>
      </c>
      <c r="S162" s="501">
        <f>IFERROR(S161/S157,"-")</f>
        <v>4.0987106139526944E-3</v>
      </c>
      <c r="T162" s="501">
        <f t="shared" ref="T162:AA162" si="87">IFERROR(T161/T157,"-")</f>
        <v>6.0930770038869625E-3</v>
      </c>
      <c r="U162" s="501">
        <f t="shared" si="87"/>
        <v>5.7131974861931063E-3</v>
      </c>
      <c r="V162" s="501">
        <f t="shared" si="87"/>
        <v>1.6021361815754338E-3</v>
      </c>
      <c r="W162" s="501">
        <f t="shared" si="87"/>
        <v>3.583884546001203E-2</v>
      </c>
      <c r="X162" s="501">
        <f t="shared" si="87"/>
        <v>8.8414072573217897E-3</v>
      </c>
      <c r="Y162" s="501">
        <f t="shared" si="87"/>
        <v>0</v>
      </c>
      <c r="Z162" s="501">
        <f t="shared" si="87"/>
        <v>0</v>
      </c>
      <c r="AA162" s="501">
        <f t="shared" si="87"/>
        <v>4.6990427066485986E-3</v>
      </c>
      <c r="AB162" s="479"/>
      <c r="AC162" s="479"/>
      <c r="AD162" s="481"/>
    </row>
    <row r="163" spans="1:30" ht="15" customHeight="1" x14ac:dyDescent="0.25">
      <c r="A163" s="463" t="s">
        <v>463</v>
      </c>
      <c r="B163" s="497">
        <f>B34+B77+B120</f>
        <v>4076</v>
      </c>
      <c r="C163" s="497">
        <f t="shared" si="85"/>
        <v>5</v>
      </c>
      <c r="D163" s="497">
        <f t="shared" si="85"/>
        <v>284</v>
      </c>
      <c r="E163" s="497">
        <f t="shared" si="85"/>
        <v>1515</v>
      </c>
      <c r="F163" s="497">
        <f t="shared" si="85"/>
        <v>2272</v>
      </c>
      <c r="G163" s="497">
        <f t="shared" si="85"/>
        <v>4468</v>
      </c>
      <c r="H163" s="497">
        <f t="shared" si="85"/>
        <v>380</v>
      </c>
      <c r="I163" s="497">
        <f t="shared" si="85"/>
        <v>44</v>
      </c>
      <c r="J163" s="497">
        <f t="shared" si="85"/>
        <v>428</v>
      </c>
      <c r="K163" s="497">
        <f t="shared" si="85"/>
        <v>210</v>
      </c>
      <c r="L163" s="497">
        <f t="shared" si="85"/>
        <v>442</v>
      </c>
      <c r="M163" s="497">
        <f t="shared" si="85"/>
        <v>789</v>
      </c>
      <c r="N163" s="497">
        <f t="shared" si="85"/>
        <v>17</v>
      </c>
      <c r="O163" s="497">
        <f t="shared" si="85"/>
        <v>163</v>
      </c>
      <c r="P163" s="497">
        <f t="shared" si="85"/>
        <v>9</v>
      </c>
      <c r="Q163" s="497">
        <f t="shared" si="85"/>
        <v>177</v>
      </c>
      <c r="R163" s="497">
        <f t="shared" si="85"/>
        <v>269</v>
      </c>
      <c r="S163" s="497">
        <f t="shared" si="85"/>
        <v>183</v>
      </c>
      <c r="T163" s="497">
        <f t="shared" si="85"/>
        <v>108</v>
      </c>
      <c r="U163" s="497">
        <f t="shared" si="85"/>
        <v>55</v>
      </c>
      <c r="V163" s="497">
        <f t="shared" si="85"/>
        <v>25</v>
      </c>
      <c r="W163" s="497">
        <f t="shared" si="85"/>
        <v>567</v>
      </c>
      <c r="X163" s="497">
        <f t="shared" si="85"/>
        <v>210</v>
      </c>
      <c r="Y163" s="497">
        <f t="shared" si="85"/>
        <v>0</v>
      </c>
      <c r="Z163" s="497">
        <f t="shared" si="85"/>
        <v>0</v>
      </c>
      <c r="AA163" s="497">
        <f t="shared" si="85"/>
        <v>360</v>
      </c>
      <c r="AB163" s="484"/>
      <c r="AC163" s="484"/>
      <c r="AD163" s="480"/>
    </row>
    <row r="164" spans="1:30" ht="15" customHeight="1" thickBot="1" x14ac:dyDescent="0.3">
      <c r="A164" s="475" t="s">
        <v>251</v>
      </c>
      <c r="B164" s="501">
        <f t="shared" ref="B164:AA164" si="88">IFERROR(B163/B157,"-")</f>
        <v>1.1863563201997829E-2</v>
      </c>
      <c r="C164" s="501">
        <f t="shared" si="88"/>
        <v>1.3751375137513752E-3</v>
      </c>
      <c r="D164" s="501">
        <f t="shared" si="88"/>
        <v>3.4840213457645831E-3</v>
      </c>
      <c r="E164" s="501">
        <f t="shared" si="88"/>
        <v>8.2638767673241399E-3</v>
      </c>
      <c r="F164" s="501">
        <f t="shared" si="88"/>
        <v>3.0255413215436653E-2</v>
      </c>
      <c r="G164" s="501">
        <f t="shared" si="88"/>
        <v>7.8651586498261674E-3</v>
      </c>
      <c r="H164" s="501">
        <f t="shared" si="88"/>
        <v>1.2610758968572661E-2</v>
      </c>
      <c r="I164" s="501">
        <f t="shared" si="88"/>
        <v>3.8633769426639742E-3</v>
      </c>
      <c r="J164" s="501">
        <f t="shared" si="88"/>
        <v>1.0003272098349928E-2</v>
      </c>
      <c r="K164" s="501">
        <f t="shared" si="88"/>
        <v>1.4198782961460446E-2</v>
      </c>
      <c r="L164" s="501">
        <f t="shared" si="88"/>
        <v>2.5611310696488584E-2</v>
      </c>
      <c r="M164" s="501">
        <f t="shared" si="88"/>
        <v>1.7650611843135499E-2</v>
      </c>
      <c r="N164" s="501">
        <f t="shared" si="88"/>
        <v>1.0955019976801135E-3</v>
      </c>
      <c r="O164" s="501">
        <f t="shared" si="88"/>
        <v>3.1322059953881628E-3</v>
      </c>
      <c r="P164" s="501">
        <f t="shared" si="88"/>
        <v>2.9850746268656717E-3</v>
      </c>
      <c r="Q164" s="501">
        <f t="shared" si="88"/>
        <v>9.9538859520863793E-3</v>
      </c>
      <c r="R164" s="501">
        <f t="shared" si="88"/>
        <v>6.0095616817836556E-3</v>
      </c>
      <c r="S164" s="501">
        <f t="shared" si="88"/>
        <v>1.5626334215694645E-2</v>
      </c>
      <c r="T164" s="501">
        <f t="shared" si="88"/>
        <v>1.134572959344469E-2</v>
      </c>
      <c r="U164" s="501">
        <f t="shared" si="88"/>
        <v>1.0474195391354028E-2</v>
      </c>
      <c r="V164" s="501">
        <f t="shared" si="88"/>
        <v>6.6755674232309749E-3</v>
      </c>
      <c r="W164" s="501">
        <f t="shared" si="88"/>
        <v>6.8190018039687314E-2</v>
      </c>
      <c r="X164" s="501">
        <f t="shared" si="88"/>
        <v>1.9340578375391416E-2</v>
      </c>
      <c r="Y164" s="501">
        <f t="shared" si="88"/>
        <v>0</v>
      </c>
      <c r="Z164" s="501">
        <f t="shared" si="88"/>
        <v>0</v>
      </c>
      <c r="AA164" s="501">
        <f t="shared" si="88"/>
        <v>7.868164532062771E-3</v>
      </c>
      <c r="AB164" s="479"/>
      <c r="AC164" s="479"/>
      <c r="AD164" s="481"/>
    </row>
    <row r="165" spans="1:30" ht="15" customHeight="1" x14ac:dyDescent="0.25">
      <c r="A165" s="457" t="s">
        <v>252</v>
      </c>
      <c r="B165" s="500"/>
      <c r="C165" s="500"/>
      <c r="D165" s="500"/>
      <c r="E165" s="458"/>
      <c r="F165" s="458"/>
      <c r="G165" s="459"/>
      <c r="H165" s="458"/>
      <c r="I165" s="458"/>
      <c r="J165" s="458"/>
      <c r="K165" s="458"/>
      <c r="L165" s="458"/>
      <c r="M165" s="458"/>
      <c r="N165" s="458"/>
      <c r="O165" s="458"/>
      <c r="P165" s="458"/>
      <c r="Q165" s="458"/>
      <c r="R165" s="458"/>
      <c r="S165" s="458"/>
      <c r="T165" s="458"/>
      <c r="U165" s="458"/>
      <c r="V165" s="458"/>
      <c r="W165" s="458"/>
      <c r="X165" s="458"/>
      <c r="Y165" s="458"/>
      <c r="Z165" s="458"/>
      <c r="AA165" s="458"/>
      <c r="AB165" s="458"/>
      <c r="AC165" s="458"/>
      <c r="AD165" s="482"/>
    </row>
    <row r="166" spans="1:30" ht="15" customHeight="1" x14ac:dyDescent="0.25">
      <c r="A166" s="483" t="s">
        <v>465</v>
      </c>
      <c r="B166" s="497">
        <f>B37+B80+B123</f>
        <v>292599</v>
      </c>
      <c r="C166" s="497">
        <f t="shared" ref="C166:AA166" si="89">C37+C80+C123</f>
        <v>3450</v>
      </c>
      <c r="D166" s="497">
        <f t="shared" si="89"/>
        <v>78637</v>
      </c>
      <c r="E166" s="497">
        <f t="shared" si="89"/>
        <v>162869</v>
      </c>
      <c r="F166" s="497">
        <f t="shared" si="89"/>
        <v>47643</v>
      </c>
      <c r="G166" s="497">
        <f t="shared" si="89"/>
        <v>512094</v>
      </c>
      <c r="H166" s="497">
        <f t="shared" si="89"/>
        <v>26570</v>
      </c>
      <c r="I166" s="497">
        <f t="shared" si="89"/>
        <v>11082</v>
      </c>
      <c r="J166" s="497">
        <f t="shared" si="89"/>
        <v>38031</v>
      </c>
      <c r="K166" s="497">
        <f t="shared" si="89"/>
        <v>13767</v>
      </c>
      <c r="L166" s="497">
        <f t="shared" si="89"/>
        <v>8978</v>
      </c>
      <c r="M166" s="497">
        <f t="shared" si="89"/>
        <v>31058</v>
      </c>
      <c r="N166" s="497">
        <f t="shared" si="89"/>
        <v>15464</v>
      </c>
      <c r="O166" s="497">
        <f t="shared" si="89"/>
        <v>51353</v>
      </c>
      <c r="P166" s="497">
        <f t="shared" si="89"/>
        <v>2948</v>
      </c>
      <c r="Q166" s="497">
        <f t="shared" si="89"/>
        <v>16785</v>
      </c>
      <c r="R166" s="497">
        <f t="shared" si="89"/>
        <v>38597</v>
      </c>
      <c r="S166" s="497">
        <f t="shared" si="89"/>
        <v>8674</v>
      </c>
      <c r="T166" s="497">
        <f t="shared" si="89"/>
        <v>8614</v>
      </c>
      <c r="U166" s="497">
        <f t="shared" si="89"/>
        <v>3648</v>
      </c>
      <c r="V166" s="497">
        <f t="shared" si="89"/>
        <v>3645</v>
      </c>
      <c r="W166" s="497">
        <f t="shared" si="89"/>
        <v>3887</v>
      </c>
      <c r="X166" s="497">
        <f t="shared" si="89"/>
        <v>9498</v>
      </c>
      <c r="Y166" s="497">
        <f t="shared" si="89"/>
        <v>7646</v>
      </c>
      <c r="Z166" s="497">
        <f t="shared" si="89"/>
        <v>25315</v>
      </c>
      <c r="AA166" s="497">
        <f t="shared" si="89"/>
        <v>41009</v>
      </c>
      <c r="AB166" s="484"/>
      <c r="AC166" s="484"/>
      <c r="AD166" s="480"/>
    </row>
    <row r="167" spans="1:30" ht="15" customHeight="1" thickBot="1" x14ac:dyDescent="0.3">
      <c r="A167" s="485" t="s">
        <v>253</v>
      </c>
      <c r="B167" s="501">
        <f t="shared" ref="B167:AA167" si="90">IFERROR(B166/B157,"-")</f>
        <v>0.8516356058246719</v>
      </c>
      <c r="C167" s="501">
        <f t="shared" si="90"/>
        <v>0.94884488448844884</v>
      </c>
      <c r="D167" s="501">
        <f t="shared" si="90"/>
        <v>0.9646936146721462</v>
      </c>
      <c r="E167" s="501">
        <f t="shared" si="90"/>
        <v>0.88840220806423464</v>
      </c>
      <c r="F167" s="501">
        <f t="shared" si="90"/>
        <v>0.63444482914746847</v>
      </c>
      <c r="G167" s="501">
        <f t="shared" si="90"/>
        <v>0.90145491352374252</v>
      </c>
      <c r="H167" s="501">
        <f t="shared" si="90"/>
        <v>0.88175754156572528</v>
      </c>
      <c r="I167" s="501">
        <f t="shared" si="90"/>
        <v>0.97304416542277639</v>
      </c>
      <c r="J167" s="501">
        <f t="shared" si="90"/>
        <v>0.888865516757818</v>
      </c>
      <c r="K167" s="501">
        <f t="shared" si="90"/>
        <v>0.93083164300202836</v>
      </c>
      <c r="L167" s="501">
        <f t="shared" si="90"/>
        <v>0.52022250550469351</v>
      </c>
      <c r="M167" s="501">
        <f t="shared" si="90"/>
        <v>0.69479429990380526</v>
      </c>
      <c r="N167" s="501">
        <f t="shared" si="90"/>
        <v>0.99652017012501615</v>
      </c>
      <c r="O167" s="501">
        <f t="shared" si="90"/>
        <v>0.98679861644888545</v>
      </c>
      <c r="P167" s="501">
        <f t="shared" si="90"/>
        <v>0.97777777777777775</v>
      </c>
      <c r="Q167" s="501">
        <f t="shared" si="90"/>
        <v>0.94393206613429315</v>
      </c>
      <c r="R167" s="501">
        <f t="shared" si="90"/>
        <v>0.86227156963495821</v>
      </c>
      <c r="S167" s="501">
        <f t="shared" si="90"/>
        <v>0.74067116386303478</v>
      </c>
      <c r="T167" s="501">
        <f t="shared" si="90"/>
        <v>0.90492698812900518</v>
      </c>
      <c r="U167" s="501">
        <f t="shared" si="90"/>
        <v>0.69472481432108169</v>
      </c>
      <c r="V167" s="501">
        <f t="shared" si="90"/>
        <v>0.97329773030707611</v>
      </c>
      <c r="W167" s="501">
        <f t="shared" si="90"/>
        <v>0.46746843054720383</v>
      </c>
      <c r="X167" s="501">
        <f t="shared" si="90"/>
        <v>0.87474673052127461</v>
      </c>
      <c r="Y167" s="501">
        <f t="shared" si="90"/>
        <v>1</v>
      </c>
      <c r="Z167" s="501">
        <f t="shared" si="90"/>
        <v>1</v>
      </c>
      <c r="AA167" s="501">
        <f t="shared" si="90"/>
        <v>0.89629322026489489</v>
      </c>
      <c r="AB167" s="479"/>
      <c r="AC167" s="479"/>
      <c r="AD167" s="481"/>
    </row>
    <row r="168" spans="1:30" ht="15" customHeight="1" x14ac:dyDescent="0.25">
      <c r="A168" s="457" t="s">
        <v>254</v>
      </c>
      <c r="B168" s="500"/>
      <c r="C168" s="500"/>
      <c r="D168" s="500"/>
      <c r="E168" s="458"/>
      <c r="F168" s="458"/>
      <c r="G168" s="459"/>
      <c r="H168" s="458"/>
      <c r="I168" s="458"/>
      <c r="J168" s="458"/>
      <c r="K168" s="458"/>
      <c r="L168" s="458"/>
      <c r="M168" s="458"/>
      <c r="N168" s="458"/>
      <c r="O168" s="458"/>
      <c r="P168" s="458"/>
      <c r="Q168" s="458"/>
      <c r="R168" s="458"/>
      <c r="S168" s="458"/>
      <c r="T168" s="458"/>
      <c r="U168" s="458"/>
      <c r="V168" s="458"/>
      <c r="W168" s="458"/>
      <c r="X168" s="458"/>
      <c r="Y168" s="458"/>
      <c r="Z168" s="458"/>
      <c r="AA168" s="458"/>
      <c r="AB168" s="458"/>
      <c r="AC168" s="458"/>
      <c r="AD168" s="482"/>
    </row>
    <row r="169" spans="1:30" ht="15" customHeight="1" x14ac:dyDescent="0.25">
      <c r="A169" s="486" t="s">
        <v>469</v>
      </c>
      <c r="B169" s="497">
        <f>B40+B83+B126</f>
        <v>3614</v>
      </c>
      <c r="C169" s="497">
        <f t="shared" ref="C169:AA169" si="91">C40+C83+C126</f>
        <v>15</v>
      </c>
      <c r="D169" s="497">
        <f t="shared" si="91"/>
        <v>632</v>
      </c>
      <c r="E169" s="497">
        <f t="shared" si="91"/>
        <v>1833</v>
      </c>
      <c r="F169" s="497">
        <f t="shared" si="91"/>
        <v>1134</v>
      </c>
      <c r="G169" s="497">
        <f t="shared" si="91"/>
        <v>4925</v>
      </c>
      <c r="H169" s="497">
        <f t="shared" si="91"/>
        <v>201</v>
      </c>
      <c r="I169" s="497">
        <f t="shared" si="91"/>
        <v>136</v>
      </c>
      <c r="J169" s="497">
        <f t="shared" si="91"/>
        <v>247</v>
      </c>
      <c r="K169" s="497">
        <f t="shared" si="91"/>
        <v>172</v>
      </c>
      <c r="L169" s="497">
        <f t="shared" si="91"/>
        <v>431</v>
      </c>
      <c r="M169" s="497">
        <f t="shared" si="91"/>
        <v>678</v>
      </c>
      <c r="N169" s="497">
        <f t="shared" si="91"/>
        <v>0</v>
      </c>
      <c r="O169" s="497">
        <f t="shared" si="91"/>
        <v>485</v>
      </c>
      <c r="P169" s="497">
        <f t="shared" si="91"/>
        <v>21</v>
      </c>
      <c r="Q169" s="497">
        <f t="shared" si="91"/>
        <v>156</v>
      </c>
      <c r="R169" s="497">
        <f t="shared" si="91"/>
        <v>163</v>
      </c>
      <c r="S169" s="497">
        <f t="shared" si="91"/>
        <v>76</v>
      </c>
      <c r="T169" s="497">
        <f t="shared" si="91"/>
        <v>50</v>
      </c>
      <c r="U169" s="497">
        <f t="shared" si="91"/>
        <v>8</v>
      </c>
      <c r="V169" s="497">
        <f t="shared" si="91"/>
        <v>52</v>
      </c>
      <c r="W169" s="497">
        <f t="shared" si="91"/>
        <v>651</v>
      </c>
      <c r="X169" s="497">
        <f t="shared" si="91"/>
        <v>87</v>
      </c>
      <c r="Y169" s="497">
        <f t="shared" si="91"/>
        <v>9</v>
      </c>
      <c r="Z169" s="497">
        <f t="shared" si="91"/>
        <v>4</v>
      </c>
      <c r="AA169" s="497">
        <f t="shared" si="91"/>
        <v>1196</v>
      </c>
      <c r="AB169" s="484"/>
      <c r="AC169" s="484"/>
      <c r="AD169" s="480"/>
    </row>
    <row r="170" spans="1:30" ht="15" customHeight="1" x14ac:dyDescent="0.25">
      <c r="A170" s="487" t="s">
        <v>256</v>
      </c>
      <c r="B170" s="501">
        <f>IFERROR(B169/B166,"-")</f>
        <v>1.2351375090140431E-2</v>
      </c>
      <c r="C170" s="501">
        <f t="shared" ref="C170:AA170" si="92">IFERROR(C169/C166,"-")</f>
        <v>4.3478260869565218E-3</v>
      </c>
      <c r="D170" s="501">
        <f t="shared" si="92"/>
        <v>8.0369291809199231E-3</v>
      </c>
      <c r="E170" s="501">
        <f t="shared" si="92"/>
        <v>1.1254443755410791E-2</v>
      </c>
      <c r="F170" s="501">
        <f t="shared" si="92"/>
        <v>2.3802027580127196E-2</v>
      </c>
      <c r="G170" s="501">
        <f t="shared" si="92"/>
        <v>9.6173749350705138E-3</v>
      </c>
      <c r="H170" s="501">
        <f t="shared" si="92"/>
        <v>7.5649228453142639E-3</v>
      </c>
      <c r="I170" s="501">
        <f t="shared" si="92"/>
        <v>1.2272153040967335E-2</v>
      </c>
      <c r="J170" s="501">
        <f t="shared" si="92"/>
        <v>6.4947016907259871E-3</v>
      </c>
      <c r="K170" s="501">
        <f t="shared" si="92"/>
        <v>1.2493644221689547E-2</v>
      </c>
      <c r="L170" s="501">
        <f t="shared" si="92"/>
        <v>4.8006237469369571E-2</v>
      </c>
      <c r="M170" s="501">
        <f t="shared" si="92"/>
        <v>2.1830124283598429E-2</v>
      </c>
      <c r="N170" s="501">
        <f t="shared" si="92"/>
        <v>0</v>
      </c>
      <c r="O170" s="501">
        <f t="shared" si="92"/>
        <v>9.4444336260783215E-3</v>
      </c>
      <c r="P170" s="501">
        <f t="shared" si="92"/>
        <v>7.1234735413839888E-3</v>
      </c>
      <c r="Q170" s="501">
        <f t="shared" si="92"/>
        <v>9.2940125111706882E-3</v>
      </c>
      <c r="R170" s="501">
        <f t="shared" si="92"/>
        <v>4.2231261497007542E-3</v>
      </c>
      <c r="S170" s="501">
        <f t="shared" si="92"/>
        <v>8.7618169241411113E-3</v>
      </c>
      <c r="T170" s="501">
        <f t="shared" si="92"/>
        <v>5.8045042953331783E-3</v>
      </c>
      <c r="U170" s="501">
        <f t="shared" si="92"/>
        <v>2.1929824561403508E-3</v>
      </c>
      <c r="V170" s="501">
        <f t="shared" si="92"/>
        <v>1.4266117969821674E-2</v>
      </c>
      <c r="W170" s="501">
        <f t="shared" si="92"/>
        <v>0.16748134808335477</v>
      </c>
      <c r="X170" s="501">
        <f t="shared" si="92"/>
        <v>9.1598231206569802E-3</v>
      </c>
      <c r="Y170" s="501">
        <f t="shared" si="92"/>
        <v>1.1770860580695788E-3</v>
      </c>
      <c r="Z170" s="501">
        <f t="shared" si="92"/>
        <v>1.5800908552241754E-4</v>
      </c>
      <c r="AA170" s="501">
        <f t="shared" si="92"/>
        <v>2.9164329781267526E-2</v>
      </c>
      <c r="AB170" s="479"/>
      <c r="AC170" s="479"/>
      <c r="AD170" s="481"/>
    </row>
    <row r="171" spans="1:30" ht="15" customHeight="1" x14ac:dyDescent="0.25">
      <c r="A171" s="463" t="s">
        <v>467</v>
      </c>
      <c r="B171" s="497">
        <f>B42+B85+B128</f>
        <v>13872</v>
      </c>
      <c r="C171" s="497">
        <f t="shared" ref="C171:AA171" si="93">C42+C85+C128</f>
        <v>173</v>
      </c>
      <c r="D171" s="497">
        <f t="shared" si="93"/>
        <v>1460</v>
      </c>
      <c r="E171" s="497">
        <f t="shared" si="93"/>
        <v>6319</v>
      </c>
      <c r="F171" s="497">
        <f t="shared" si="93"/>
        <v>5918</v>
      </c>
      <c r="G171" s="497">
        <f t="shared" si="93"/>
        <v>17926</v>
      </c>
      <c r="H171" s="497">
        <f t="shared" si="93"/>
        <v>3202</v>
      </c>
      <c r="I171" s="497">
        <f t="shared" si="93"/>
        <v>74</v>
      </c>
      <c r="J171" s="497">
        <f t="shared" si="93"/>
        <v>360</v>
      </c>
      <c r="K171" s="497">
        <f t="shared" si="93"/>
        <v>95</v>
      </c>
      <c r="L171" s="497">
        <f t="shared" si="93"/>
        <v>3471</v>
      </c>
      <c r="M171" s="497">
        <f t="shared" si="93"/>
        <v>926</v>
      </c>
      <c r="N171" s="497">
        <f t="shared" si="93"/>
        <v>54</v>
      </c>
      <c r="O171" s="497">
        <f t="shared" si="93"/>
        <v>28</v>
      </c>
      <c r="P171" s="497">
        <f t="shared" si="93"/>
        <v>14</v>
      </c>
      <c r="Q171" s="497">
        <f t="shared" si="93"/>
        <v>97</v>
      </c>
      <c r="R171" s="497">
        <f t="shared" si="93"/>
        <v>1509</v>
      </c>
      <c r="S171" s="497">
        <f t="shared" si="93"/>
        <v>1726</v>
      </c>
      <c r="T171" s="497">
        <f t="shared" si="93"/>
        <v>147</v>
      </c>
      <c r="U171" s="497">
        <f t="shared" si="93"/>
        <v>1287</v>
      </c>
      <c r="V171" s="497">
        <f t="shared" si="93"/>
        <v>31</v>
      </c>
      <c r="W171" s="497">
        <f t="shared" si="93"/>
        <v>117</v>
      </c>
      <c r="X171" s="497">
        <f t="shared" si="93"/>
        <v>733</v>
      </c>
      <c r="Y171" s="497">
        <f t="shared" si="93"/>
        <v>0</v>
      </c>
      <c r="Z171" s="497">
        <f t="shared" si="93"/>
        <v>0</v>
      </c>
      <c r="AA171" s="497">
        <f t="shared" si="93"/>
        <v>3843</v>
      </c>
      <c r="AB171" s="484"/>
      <c r="AC171" s="484"/>
      <c r="AD171" s="480"/>
    </row>
    <row r="172" spans="1:30" ht="15" customHeight="1" thickBot="1" x14ac:dyDescent="0.3">
      <c r="A172" s="488" t="s">
        <v>468</v>
      </c>
      <c r="B172" s="502">
        <f>IFERROR(B171/(B157-B166),"-")</f>
        <v>0.27213873739553496</v>
      </c>
      <c r="C172" s="502">
        <f t="shared" ref="C172:AA172" si="94">IFERROR(C171/(C157-C166),"-")</f>
        <v>0.93010752688172038</v>
      </c>
      <c r="D172" s="502">
        <f t="shared" si="94"/>
        <v>0.50729673384294649</v>
      </c>
      <c r="E172" s="502">
        <f t="shared" si="94"/>
        <v>0.30886162569040521</v>
      </c>
      <c r="F172" s="502">
        <f t="shared" si="94"/>
        <v>0.21558413172562019</v>
      </c>
      <c r="G172" s="502">
        <f t="shared" si="94"/>
        <v>0.32021578749933011</v>
      </c>
      <c r="H172" s="502">
        <f t="shared" si="94"/>
        <v>0.89868088689306769</v>
      </c>
      <c r="I172" s="502">
        <f t="shared" si="94"/>
        <v>0.24104234527687296</v>
      </c>
      <c r="J172" s="502">
        <f t="shared" si="94"/>
        <v>7.5709779179810727E-2</v>
      </c>
      <c r="K172" s="502">
        <f t="shared" si="94"/>
        <v>9.2864125122189639E-2</v>
      </c>
      <c r="L172" s="502">
        <f t="shared" si="94"/>
        <v>0.41920289855072462</v>
      </c>
      <c r="M172" s="502">
        <f t="shared" si="94"/>
        <v>6.7873634831048885E-2</v>
      </c>
      <c r="N172" s="502">
        <f t="shared" si="94"/>
        <v>1</v>
      </c>
      <c r="O172" s="502">
        <f t="shared" si="94"/>
        <v>4.0756914119359534E-2</v>
      </c>
      <c r="P172" s="502">
        <f t="shared" si="94"/>
        <v>0.20895522388059701</v>
      </c>
      <c r="Q172" s="502">
        <f t="shared" si="94"/>
        <v>9.7291875626880645E-2</v>
      </c>
      <c r="R172" s="502">
        <f t="shared" si="94"/>
        <v>0.24476885644768856</v>
      </c>
      <c r="S172" s="502">
        <f t="shared" si="94"/>
        <v>0.5683240039512677</v>
      </c>
      <c r="T172" s="502">
        <f t="shared" si="94"/>
        <v>0.16243093922651933</v>
      </c>
      <c r="U172" s="502">
        <f t="shared" si="94"/>
        <v>0.80286961946350588</v>
      </c>
      <c r="V172" s="502">
        <f t="shared" si="94"/>
        <v>0.31</v>
      </c>
      <c r="W172" s="502">
        <f t="shared" si="94"/>
        <v>2.6422764227642278E-2</v>
      </c>
      <c r="X172" s="502">
        <f t="shared" si="94"/>
        <v>0.53897058823529409</v>
      </c>
      <c r="Y172" s="502" t="str">
        <f t="shared" si="94"/>
        <v>-</v>
      </c>
      <c r="Z172" s="502" t="str">
        <f t="shared" si="94"/>
        <v>-</v>
      </c>
      <c r="AA172" s="502">
        <f t="shared" si="94"/>
        <v>0.80990516332982088</v>
      </c>
      <c r="AB172" s="489"/>
      <c r="AC172" s="489"/>
      <c r="AD172" s="495"/>
    </row>
    <row r="173" spans="1:30" ht="15" customHeight="1" x14ac:dyDescent="0.25">
      <c r="A173" s="457" t="s">
        <v>258</v>
      </c>
      <c r="B173" s="458"/>
      <c r="C173" s="458"/>
      <c r="D173" s="458"/>
      <c r="E173" s="458"/>
      <c r="F173" s="458"/>
      <c r="G173" s="459"/>
      <c r="H173" s="458"/>
      <c r="I173" s="458"/>
      <c r="J173" s="458"/>
      <c r="K173" s="458"/>
      <c r="L173" s="458"/>
      <c r="M173" s="458"/>
      <c r="N173" s="458"/>
      <c r="O173" s="458"/>
      <c r="P173" s="458"/>
      <c r="Q173" s="458"/>
      <c r="R173" s="458"/>
      <c r="S173" s="458"/>
      <c r="T173" s="458"/>
      <c r="U173" s="458"/>
      <c r="V173" s="458"/>
      <c r="W173" s="458"/>
      <c r="X173" s="458"/>
      <c r="Y173" s="458"/>
      <c r="Z173" s="458"/>
      <c r="AA173" s="458"/>
      <c r="AB173" s="458"/>
      <c r="AC173" s="458"/>
      <c r="AD173" s="482"/>
    </row>
    <row r="174" spans="1:30" ht="15" customHeight="1" x14ac:dyDescent="0.25">
      <c r="A174" s="486" t="s">
        <v>466</v>
      </c>
      <c r="B174" s="497">
        <f>B45+B88+B131</f>
        <v>155737</v>
      </c>
      <c r="C174" s="497">
        <f t="shared" ref="C174:AA174" si="95">C45+C88+C131</f>
        <v>474</v>
      </c>
      <c r="D174" s="497">
        <f t="shared" si="95"/>
        <v>19342</v>
      </c>
      <c r="E174" s="497">
        <f t="shared" si="95"/>
        <v>77615</v>
      </c>
      <c r="F174" s="497">
        <f t="shared" si="95"/>
        <v>58306</v>
      </c>
      <c r="G174" s="497">
        <f t="shared" si="95"/>
        <v>160477</v>
      </c>
      <c r="H174" s="497">
        <f t="shared" si="95"/>
        <v>12431</v>
      </c>
      <c r="I174" s="497">
        <f t="shared" si="95"/>
        <v>3837</v>
      </c>
      <c r="J174" s="497">
        <f t="shared" si="95"/>
        <v>16391</v>
      </c>
      <c r="K174" s="497">
        <f t="shared" si="95"/>
        <v>11762</v>
      </c>
      <c r="L174" s="497">
        <f t="shared" si="95"/>
        <v>14890</v>
      </c>
      <c r="M174" s="497">
        <f t="shared" si="95"/>
        <v>33710</v>
      </c>
      <c r="N174" s="497">
        <f t="shared" si="95"/>
        <v>2141</v>
      </c>
      <c r="O174" s="497">
        <f t="shared" si="95"/>
        <v>10943</v>
      </c>
      <c r="P174" s="497">
        <f t="shared" si="95"/>
        <v>804</v>
      </c>
      <c r="Q174" s="497">
        <f t="shared" si="95"/>
        <v>6857</v>
      </c>
      <c r="R174" s="497">
        <f t="shared" si="95"/>
        <v>10946</v>
      </c>
      <c r="S174" s="497">
        <f t="shared" si="95"/>
        <v>4132</v>
      </c>
      <c r="T174" s="497">
        <f t="shared" si="95"/>
        <v>5053</v>
      </c>
      <c r="U174" s="497">
        <f t="shared" si="95"/>
        <v>4127</v>
      </c>
      <c r="V174" s="497">
        <f t="shared" si="95"/>
        <v>511</v>
      </c>
      <c r="W174" s="497">
        <f t="shared" si="95"/>
        <v>8763</v>
      </c>
      <c r="X174" s="497">
        <f t="shared" si="95"/>
        <v>8439</v>
      </c>
      <c r="Y174" s="497">
        <f t="shared" si="95"/>
        <v>2</v>
      </c>
      <c r="Z174" s="497">
        <f t="shared" si="95"/>
        <v>0</v>
      </c>
      <c r="AA174" s="497">
        <f t="shared" si="95"/>
        <v>3461</v>
      </c>
      <c r="AB174" s="484"/>
      <c r="AC174" s="484"/>
      <c r="AD174" s="480"/>
    </row>
    <row r="175" spans="1:30" ht="15" customHeight="1" thickBot="1" x14ac:dyDescent="0.3">
      <c r="A175" s="487" t="s">
        <v>259</v>
      </c>
      <c r="B175" s="492">
        <f>B174/B157</f>
        <v>0.453286492244734</v>
      </c>
      <c r="C175" s="492">
        <f t="shared" ref="C175:AA175" si="96">C174/C157</f>
        <v>0.13036303630363036</v>
      </c>
      <c r="D175" s="492">
        <f t="shared" si="96"/>
        <v>0.23728148193584003</v>
      </c>
      <c r="E175" s="492">
        <f t="shared" si="96"/>
        <v>0.42336686158142783</v>
      </c>
      <c r="F175" s="492">
        <f t="shared" si="96"/>
        <v>0.77644019495565553</v>
      </c>
      <c r="G175" s="492">
        <f t="shared" si="96"/>
        <v>0.28249262861417945</v>
      </c>
      <c r="H175" s="492">
        <f t="shared" si="96"/>
        <v>0.4125377493113862</v>
      </c>
      <c r="I175" s="492">
        <f t="shared" si="96"/>
        <v>0.33690403020458337</v>
      </c>
      <c r="J175" s="492">
        <f t="shared" si="96"/>
        <v>0.38309260038330295</v>
      </c>
      <c r="K175" s="492">
        <f t="shared" si="96"/>
        <v>0.79526707234617988</v>
      </c>
      <c r="L175" s="492">
        <f t="shared" si="96"/>
        <v>0.86278827210569009</v>
      </c>
      <c r="M175" s="492">
        <f t="shared" si="96"/>
        <v>0.7541218317263596</v>
      </c>
      <c r="N175" s="492">
        <f t="shared" si="96"/>
        <v>0.13796881041371312</v>
      </c>
      <c r="O175" s="492">
        <f t="shared" si="96"/>
        <v>0.2102805534204458</v>
      </c>
      <c r="P175" s="492">
        <f t="shared" si="96"/>
        <v>0.26666666666666666</v>
      </c>
      <c r="Q175" s="492">
        <f t="shared" si="96"/>
        <v>0.38561466651670229</v>
      </c>
      <c r="R175" s="492">
        <f t="shared" si="96"/>
        <v>0.24453777757919665</v>
      </c>
      <c r="S175" s="492">
        <f t="shared" si="96"/>
        <v>0.35283067201776108</v>
      </c>
      <c r="T175" s="492">
        <f t="shared" si="96"/>
        <v>0.53083307070070385</v>
      </c>
      <c r="U175" s="492">
        <f t="shared" si="96"/>
        <v>0.78594553418396496</v>
      </c>
      <c r="V175" s="492">
        <f t="shared" si="96"/>
        <v>0.13644859813084112</v>
      </c>
      <c r="W175" s="492">
        <f t="shared" si="96"/>
        <v>1.0538785327720985</v>
      </c>
      <c r="X175" s="492">
        <f t="shared" si="96"/>
        <v>0.77721495671394358</v>
      </c>
      <c r="Y175" s="492">
        <f t="shared" si="96"/>
        <v>2.615746795710175E-4</v>
      </c>
      <c r="Z175" s="492">
        <f t="shared" si="96"/>
        <v>0</v>
      </c>
      <c r="AA175" s="492">
        <f t="shared" si="96"/>
        <v>7.5643659570747909E-2</v>
      </c>
      <c r="AB175" s="496"/>
      <c r="AC175" s="496"/>
      <c r="AD175" s="492"/>
    </row>
    <row r="176" spans="1:30" s="328" customFormat="1" ht="15.75" x14ac:dyDescent="0.25">
      <c r="A176" s="457" t="s">
        <v>685</v>
      </c>
      <c r="B176" s="458"/>
      <c r="C176" s="458"/>
      <c r="D176" s="458"/>
      <c r="E176" s="458"/>
      <c r="F176" s="458"/>
      <c r="G176" s="459"/>
      <c r="H176" s="458"/>
      <c r="I176" s="458"/>
      <c r="J176" s="458"/>
      <c r="K176" s="458"/>
      <c r="L176" s="458"/>
      <c r="M176" s="458"/>
      <c r="N176" s="458"/>
      <c r="O176" s="458"/>
      <c r="P176" s="458"/>
      <c r="Q176" s="458"/>
      <c r="R176" s="458"/>
      <c r="S176" s="458"/>
      <c r="T176" s="458"/>
      <c r="U176" s="458"/>
      <c r="V176" s="458"/>
      <c r="W176" s="458"/>
      <c r="X176" s="458"/>
      <c r="Y176" s="458"/>
      <c r="Z176" s="458"/>
      <c r="AA176" s="458"/>
      <c r="AB176" s="458"/>
      <c r="AC176" s="458"/>
      <c r="AD176" s="482"/>
    </row>
    <row r="177" spans="1:30" s="330" customFormat="1" ht="12.75" x14ac:dyDescent="0.2">
      <c r="A177" s="616" t="s">
        <v>686</v>
      </c>
      <c r="B177" s="497">
        <f>B48+B91+B134</f>
        <v>206698</v>
      </c>
      <c r="C177" s="497">
        <f t="shared" ref="C177:AA177" si="97">C48+C91+C134</f>
        <v>1185</v>
      </c>
      <c r="D177" s="497">
        <f t="shared" si="97"/>
        <v>55085</v>
      </c>
      <c r="E177" s="497">
        <f t="shared" si="97"/>
        <v>118482</v>
      </c>
      <c r="F177" s="497">
        <f t="shared" si="97"/>
        <v>31946</v>
      </c>
      <c r="G177" s="497">
        <f t="shared" si="97"/>
        <v>255615</v>
      </c>
      <c r="H177" s="497">
        <f t="shared" si="97"/>
        <v>4909</v>
      </c>
      <c r="I177" s="497">
        <f t="shared" si="97"/>
        <v>9416</v>
      </c>
      <c r="J177" s="497">
        <f t="shared" si="97"/>
        <v>34531</v>
      </c>
      <c r="K177" s="497">
        <f t="shared" si="97"/>
        <v>11705</v>
      </c>
      <c r="L177" s="497">
        <f t="shared" si="97"/>
        <v>4824</v>
      </c>
      <c r="M177" s="497">
        <f t="shared" si="97"/>
        <v>12737</v>
      </c>
      <c r="N177" s="497">
        <f t="shared" si="97"/>
        <v>120</v>
      </c>
      <c r="O177" s="497">
        <f t="shared" si="97"/>
        <v>49822</v>
      </c>
      <c r="P177" s="497">
        <f t="shared" si="97"/>
        <v>2457</v>
      </c>
      <c r="Q177" s="497">
        <f t="shared" si="97"/>
        <v>13636</v>
      </c>
      <c r="R177" s="497">
        <f t="shared" si="97"/>
        <v>37435</v>
      </c>
      <c r="S177" s="497">
        <f t="shared" si="97"/>
        <v>7157</v>
      </c>
      <c r="T177" s="497">
        <f t="shared" si="97"/>
        <v>8209</v>
      </c>
      <c r="U177" s="497">
        <f t="shared" si="97"/>
        <v>3728</v>
      </c>
      <c r="V177" s="497">
        <f t="shared" si="97"/>
        <v>759</v>
      </c>
      <c r="W177" s="497">
        <f t="shared" si="97"/>
        <v>1827</v>
      </c>
      <c r="X177" s="497">
        <f t="shared" si="97"/>
        <v>3426</v>
      </c>
      <c r="Y177" s="497">
        <f t="shared" si="97"/>
        <v>6550</v>
      </c>
      <c r="Z177" s="497">
        <f t="shared" si="97"/>
        <v>1568</v>
      </c>
      <c r="AA177" s="497">
        <f t="shared" si="97"/>
        <v>17229</v>
      </c>
      <c r="AB177" s="478">
        <f>AB48+AB91+AB134</f>
        <v>496</v>
      </c>
      <c r="AC177" s="478">
        <f t="shared" ref="AC177:AD177" si="98">AC48+AC91+AC134</f>
        <v>263</v>
      </c>
      <c r="AD177" s="478">
        <f t="shared" si="98"/>
        <v>22811</v>
      </c>
    </row>
    <row r="178" spans="1:30" s="330" customFormat="1" ht="13.5" thickBot="1" x14ac:dyDescent="0.25">
      <c r="A178" s="752" t="s">
        <v>687</v>
      </c>
      <c r="B178" s="502">
        <f>B177/B157</f>
        <v>0.60161304875528632</v>
      </c>
      <c r="C178" s="502">
        <f t="shared" ref="C178:AA178" si="99">C177/C157</f>
        <v>0.32590759075907588</v>
      </c>
      <c r="D178" s="502">
        <f t="shared" si="99"/>
        <v>0.67576519658958478</v>
      </c>
      <c r="E178" s="502">
        <f t="shared" si="99"/>
        <v>0.64628425554197944</v>
      </c>
      <c r="F178" s="502">
        <f t="shared" si="99"/>
        <v>0.42541348176951554</v>
      </c>
      <c r="G178" s="502">
        <f t="shared" si="99"/>
        <v>0.4499669937948334</v>
      </c>
      <c r="H178" s="502">
        <f t="shared" si="99"/>
        <v>0.16291109414927157</v>
      </c>
      <c r="I178" s="502">
        <f t="shared" si="99"/>
        <v>0.82676266573009038</v>
      </c>
      <c r="J178" s="502">
        <f t="shared" si="99"/>
        <v>0.8070630580096293</v>
      </c>
      <c r="K178" s="502">
        <f t="shared" si="99"/>
        <v>0.79141311697092631</v>
      </c>
      <c r="L178" s="502">
        <f t="shared" si="99"/>
        <v>0.27952254027117857</v>
      </c>
      <c r="M178" s="502">
        <f t="shared" si="99"/>
        <v>0.28493769714324063</v>
      </c>
      <c r="N178" s="502">
        <f t="shared" si="99"/>
        <v>7.7329552777419767E-3</v>
      </c>
      <c r="O178" s="502">
        <f t="shared" si="99"/>
        <v>0.95737893927747886</v>
      </c>
      <c r="P178" s="502">
        <f t="shared" si="99"/>
        <v>0.81492537313432833</v>
      </c>
      <c r="Q178" s="502">
        <f t="shared" si="99"/>
        <v>0.7668428748172309</v>
      </c>
      <c r="R178" s="502">
        <f t="shared" si="99"/>
        <v>0.83631205039989276</v>
      </c>
      <c r="S178" s="502">
        <f t="shared" si="99"/>
        <v>0.61113483050123818</v>
      </c>
      <c r="T178" s="502">
        <f t="shared" si="99"/>
        <v>0.86238050215358752</v>
      </c>
      <c r="U178" s="502">
        <f t="shared" si="99"/>
        <v>0.7099600076175967</v>
      </c>
      <c r="V178" s="502">
        <f t="shared" si="99"/>
        <v>0.20267022696929238</v>
      </c>
      <c r="W178" s="502">
        <f t="shared" si="99"/>
        <v>0.21972339146121467</v>
      </c>
      <c r="X178" s="502">
        <f t="shared" si="99"/>
        <v>0.31552772149567138</v>
      </c>
      <c r="Y178" s="502">
        <f t="shared" si="99"/>
        <v>0.85665707559508242</v>
      </c>
      <c r="Z178" s="502">
        <f t="shared" si="99"/>
        <v>6.1939561524787676E-2</v>
      </c>
      <c r="AA178" s="502">
        <f t="shared" si="99"/>
        <v>0.37655724089697074</v>
      </c>
      <c r="AB178" s="502">
        <f>AB177/AB157</f>
        <v>0.30243902439024389</v>
      </c>
      <c r="AC178" s="502">
        <f t="shared" ref="AC178:AD178" si="100">AC177/AC157</f>
        <v>2.3741390360814971E-3</v>
      </c>
      <c r="AD178" s="502">
        <f t="shared" si="100"/>
        <v>0.68357806412945765</v>
      </c>
    </row>
    <row r="179" spans="1:30" ht="15" customHeight="1" x14ac:dyDescent="0.25">
      <c r="A179" s="555" t="s">
        <v>1062</v>
      </c>
    </row>
    <row r="180" spans="1:30" ht="15" customHeight="1" x14ac:dyDescent="0.25">
      <c r="A180" s="555" t="s">
        <v>1066</v>
      </c>
      <c r="B180" s="560"/>
      <c r="C180" s="560"/>
      <c r="D180" s="560"/>
      <c r="E180" s="560"/>
      <c r="F180" s="560"/>
      <c r="G180" s="560"/>
      <c r="H180" s="560"/>
      <c r="I180" s="560"/>
      <c r="J180" s="560"/>
      <c r="K180" s="560"/>
      <c r="L180" s="560"/>
      <c r="M180" s="560"/>
      <c r="N180" s="560"/>
      <c r="O180" s="560"/>
      <c r="P180" s="560"/>
      <c r="Q180" s="560"/>
      <c r="R180" s="560"/>
      <c r="S180" s="560"/>
      <c r="T180" s="560"/>
      <c r="U180" s="560"/>
      <c r="V180" s="560"/>
      <c r="W180" s="560"/>
      <c r="X180" s="560"/>
      <c r="Y180" s="560"/>
      <c r="Z180" s="560"/>
      <c r="AA180" s="560"/>
      <c r="AB180" s="560"/>
      <c r="AC180" s="560"/>
      <c r="AD180" s="560"/>
    </row>
    <row r="181" spans="1:30" ht="15" customHeight="1" x14ac:dyDescent="0.25"/>
    <row r="182" spans="1:30" ht="15" customHeight="1" x14ac:dyDescent="0.25"/>
    <row r="183" spans="1:30" ht="15" customHeight="1" x14ac:dyDescent="0.25"/>
    <row r="184" spans="1:30" ht="15" customHeight="1" x14ac:dyDescent="0.25"/>
    <row r="185" spans="1:30" ht="15" customHeight="1" x14ac:dyDescent="0.25"/>
    <row r="186" spans="1:30" ht="15" customHeight="1" x14ac:dyDescent="0.25"/>
    <row r="187" spans="1:30" ht="15" customHeight="1" x14ac:dyDescent="0.25"/>
    <row r="188" spans="1:30" ht="15" customHeight="1" x14ac:dyDescent="0.25"/>
    <row r="189" spans="1:30" ht="15" customHeight="1" x14ac:dyDescent="0.25"/>
    <row r="190" spans="1:30" ht="15" customHeight="1" x14ac:dyDescent="0.25"/>
    <row r="191" spans="1:30" ht="15" customHeight="1" x14ac:dyDescent="0.25"/>
    <row r="192" spans="1:30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</sheetData>
  <autoFilter ref="A1:A211"/>
  <mergeCells count="1">
    <mergeCell ref="A1:A2"/>
  </mergeCells>
  <conditionalFormatting sqref="H25:H28 B23:G28 H23 H68:H71 B66:G71 H66 B73:AD73 B59:AD59 I66:AD71 H111:H114 B109:G114 H109 B30:AD30 B16:AD16 I23:AD28 B102:AD102 B116:AD116 I109:AD114">
    <cfRule type="cellIs" dxfId="12" priority="21" stopIfTrue="1" operator="equal">
      <formula>"Sig"</formula>
    </cfRule>
    <cfRule type="cellIs" dxfId="11" priority="22" stopIfTrue="1" operator="equal">
      <formula>"Not Sig"</formula>
    </cfRule>
  </conditionalFormatting>
  <conditionalFormatting sqref="AC16:AD16 AC23:AD29">
    <cfRule type="cellIs" dxfId="10" priority="11" stopIfTrue="1" operator="equal">
      <formula>"Sig"</formula>
    </cfRule>
    <cfRule type="cellIs" dxfId="9" priority="12" stopIfTrue="1" operator="equal">
      <formula>"Not Sig"</formula>
    </cfRule>
  </conditionalFormatting>
  <conditionalFormatting sqref="AB59:AD59 AB66:AD73">
    <cfRule type="cellIs" dxfId="8" priority="9" stopIfTrue="1" operator="equal">
      <formula>"Sig"</formula>
    </cfRule>
    <cfRule type="cellIs" dxfId="7" priority="10" stopIfTrue="1" operator="equal">
      <formula>"Not Sig"</formula>
    </cfRule>
  </conditionalFormatting>
  <conditionalFormatting sqref="H154:H157 B152:G157 H152 B159:AD159 B145:AD145 I152:AD157">
    <cfRule type="cellIs" dxfId="6" priority="3" stopIfTrue="1" operator="equal">
      <formula>"Sig"</formula>
    </cfRule>
    <cfRule type="cellIs" dxfId="5" priority="4" stopIfTrue="1" operator="equal">
      <formula>"Not Sig"</formula>
    </cfRule>
  </conditionalFormatting>
  <conditionalFormatting sqref="AB145:AD145 AB152:AD159">
    <cfRule type="cellIs" dxfId="4" priority="1" stopIfTrue="1" operator="equal">
      <formula>"Sig"</formula>
    </cfRule>
    <cfRule type="cellIs" dxfId="3" priority="2" stopIfTrue="1" operator="equal">
      <formula>"Not Sig"</formula>
    </cfRule>
  </conditionalFormatting>
  <pageMargins left="0.19685039370078741" right="0.15748031496062992" top="0.34" bottom="0.36" header="0.31496062992125984" footer="0.31496062992125984"/>
  <pageSetup paperSize="9" scale="16" fitToWidth="2" orientation="landscape" r:id="rId1"/>
  <ignoredErrors>
    <ignoredError sqref="B170:AA170 B162:AA162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V351"/>
  <sheetViews>
    <sheetView showGridLines="0" zoomScaleNormal="100" workbookViewId="0">
      <pane ySplit="1" topLeftCell="A2" activePane="bottomLeft" state="frozen"/>
      <selection pane="bottomLeft" activeCell="D328" sqref="D328"/>
    </sheetView>
  </sheetViews>
  <sheetFormatPr defaultColWidth="0" defaultRowHeight="14.25" zeroHeight="1" x14ac:dyDescent="0.2"/>
  <cols>
    <col min="1" max="1" width="20.5703125" style="505" bestFit="1" customWidth="1"/>
    <col min="2" max="2" width="20.5703125" style="505" customWidth="1"/>
    <col min="3" max="3" width="13.140625" style="505" customWidth="1"/>
    <col min="4" max="4" width="22.42578125" style="505" customWidth="1"/>
    <col min="5" max="5" width="16.42578125" style="505" customWidth="1"/>
    <col min="6" max="7" width="18.5703125" style="505" customWidth="1"/>
    <col min="8" max="8" width="23.7109375" style="505" customWidth="1"/>
    <col min="9" max="10" width="20.28515625" style="505" customWidth="1"/>
    <col min="11" max="11" width="14.140625" style="505" bestFit="1" customWidth="1"/>
    <col min="12" max="12" width="15.28515625" style="505" bestFit="1" customWidth="1"/>
    <col min="13" max="13" width="7.7109375" style="505" bestFit="1" customWidth="1"/>
    <col min="14" max="14" width="3.42578125" style="505" customWidth="1"/>
    <col min="15" max="15" width="18" style="505" customWidth="1"/>
    <col min="16" max="16" width="20.28515625" style="505" customWidth="1"/>
    <col min="17" max="17" width="13.85546875" style="505" customWidth="1"/>
    <col min="18" max="18" width="12.42578125" style="505" customWidth="1"/>
    <col min="19" max="19" width="9.140625" style="505" customWidth="1"/>
    <col min="20" max="20" width="9" style="505" customWidth="1"/>
    <col min="21" max="21" width="9.7109375" style="505" customWidth="1"/>
    <col min="22" max="22" width="3.28515625" style="552" customWidth="1"/>
    <col min="23" max="23" width="18.7109375" style="505" hidden="1" customWidth="1"/>
    <col min="24" max="24" width="20.85546875" style="505" hidden="1" customWidth="1"/>
    <col min="25" max="25" width="21.28515625" style="505" hidden="1" customWidth="1"/>
    <col min="26" max="26" width="18.7109375" style="505" hidden="1" customWidth="1"/>
    <col min="27" max="27" width="20.85546875" style="505" hidden="1" customWidth="1"/>
    <col min="28" max="28" width="18.7109375" style="505" hidden="1" customWidth="1"/>
    <col min="29" max="33" width="20.85546875" style="505" hidden="1" customWidth="1"/>
    <col min="34" max="37" width="0" style="505" hidden="1" customWidth="1"/>
    <col min="38" max="38" width="18.7109375" style="505" hidden="1" customWidth="1"/>
    <col min="39" max="39" width="20.85546875" style="505" hidden="1" customWidth="1"/>
    <col min="40" max="40" width="21.28515625" style="505" hidden="1" customWidth="1"/>
    <col min="41" max="41" width="18.7109375" style="505" hidden="1" customWidth="1"/>
    <col min="42" max="42" width="20.85546875" style="505" hidden="1" customWidth="1"/>
    <col min="43" max="43" width="18.7109375" style="505" hidden="1" customWidth="1"/>
    <col min="44" max="48" width="20.85546875" style="505" hidden="1" customWidth="1"/>
    <col min="49" max="16384" width="9.140625" style="505" hidden="1"/>
  </cols>
  <sheetData>
    <row r="1" spans="1:22" ht="36.75" customHeight="1" x14ac:dyDescent="0.25">
      <c r="A1" s="776" t="s">
        <v>393</v>
      </c>
      <c r="B1" s="777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</row>
    <row r="2" spans="1:22" s="381" customFormat="1" ht="21.75" customHeight="1" thickBot="1" x14ac:dyDescent="0.3">
      <c r="A2" s="506"/>
      <c r="B2" s="506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</row>
    <row r="3" spans="1:22" ht="21.75" customHeight="1" thickBot="1" x14ac:dyDescent="0.35">
      <c r="A3" s="445" t="s">
        <v>348</v>
      </c>
      <c r="B3" s="507"/>
      <c r="C3" s="508"/>
      <c r="D3" s="508"/>
      <c r="E3" s="508"/>
      <c r="F3" s="508"/>
      <c r="G3" s="509"/>
      <c r="H3" s="381"/>
      <c r="I3" s="381"/>
      <c r="J3" s="381"/>
      <c r="K3" s="381"/>
      <c r="L3" s="381"/>
      <c r="M3" s="381"/>
      <c r="N3" s="449"/>
      <c r="O3" s="450"/>
      <c r="P3" s="450"/>
      <c r="Q3" s="450"/>
      <c r="R3" s="450"/>
      <c r="S3" s="450"/>
      <c r="T3" s="450"/>
      <c r="U3" s="450"/>
      <c r="V3" s="381"/>
    </row>
    <row r="4" spans="1:22" ht="21.75" customHeight="1" x14ac:dyDescent="0.3">
      <c r="A4" s="510" t="s">
        <v>533</v>
      </c>
      <c r="B4" s="374"/>
      <c r="C4" s="511"/>
      <c r="D4" s="511"/>
      <c r="E4" s="511"/>
      <c r="F4" s="511"/>
      <c r="G4" s="512"/>
      <c r="H4" s="381"/>
      <c r="I4" s="381"/>
      <c r="J4" s="381"/>
      <c r="K4" s="381"/>
      <c r="L4" s="381"/>
      <c r="M4" s="381"/>
      <c r="N4" s="449"/>
      <c r="O4" s="450"/>
      <c r="P4" s="450"/>
      <c r="Q4" s="450"/>
      <c r="R4" s="450"/>
      <c r="S4" s="450"/>
      <c r="T4" s="450"/>
      <c r="U4" s="450"/>
      <c r="V4" s="381"/>
    </row>
    <row r="5" spans="1:22" ht="21.75" customHeight="1" thickBot="1" x14ac:dyDescent="0.35">
      <c r="A5" s="513" t="s">
        <v>532</v>
      </c>
      <c r="B5" s="514"/>
      <c r="C5" s="515"/>
      <c r="D5" s="515"/>
      <c r="E5" s="515"/>
      <c r="F5" s="515"/>
      <c r="G5" s="516"/>
      <c r="H5" s="381"/>
      <c r="I5" s="381"/>
      <c r="J5" s="381"/>
      <c r="K5" s="381"/>
      <c r="L5" s="381"/>
      <c r="M5" s="381"/>
      <c r="N5" s="449"/>
      <c r="O5" s="450"/>
      <c r="P5" s="450"/>
      <c r="Q5" s="450"/>
      <c r="R5" s="450"/>
      <c r="S5" s="450"/>
      <c r="T5" s="450"/>
      <c r="U5" s="450"/>
      <c r="V5" s="381"/>
    </row>
    <row r="6" spans="1:22" s="381" customFormat="1" ht="14.25" customHeight="1" thickBot="1" x14ac:dyDescent="0.3">
      <c r="A6" s="506"/>
      <c r="B6" s="506"/>
      <c r="C6" s="373"/>
      <c r="D6" s="373"/>
      <c r="E6" s="373"/>
      <c r="F6" s="373"/>
      <c r="G6" s="373"/>
      <c r="H6" s="449"/>
      <c r="I6" s="449"/>
      <c r="J6" s="449"/>
      <c r="K6" s="449"/>
      <c r="L6" s="449"/>
      <c r="M6" s="449"/>
      <c r="N6" s="449"/>
    </row>
    <row r="7" spans="1:22" s="381" customFormat="1" ht="30" customHeight="1" thickBot="1" x14ac:dyDescent="0.25">
      <c r="A7" s="517" t="s">
        <v>1</v>
      </c>
      <c r="B7" s="518"/>
      <c r="C7" s="518"/>
      <c r="D7" s="518"/>
      <c r="E7" s="518"/>
      <c r="F7" s="518"/>
      <c r="G7" s="519"/>
      <c r="H7" s="520" t="s">
        <v>450</v>
      </c>
      <c r="I7" s="521"/>
      <c r="J7" s="522"/>
      <c r="K7" s="523" t="s">
        <v>352</v>
      </c>
      <c r="L7" s="524"/>
      <c r="M7" s="525"/>
      <c r="N7" s="449"/>
      <c r="O7" s="526" t="s">
        <v>352</v>
      </c>
      <c r="P7" s="527"/>
      <c r="Q7" s="527"/>
      <c r="R7" s="527"/>
      <c r="S7" s="527"/>
      <c r="T7" s="527"/>
      <c r="U7" s="528"/>
    </row>
    <row r="8" spans="1:22" ht="15" customHeight="1" x14ac:dyDescent="0.2">
      <c r="A8" s="784" t="s">
        <v>429</v>
      </c>
      <c r="B8" s="780" t="s">
        <v>439</v>
      </c>
      <c r="C8" s="780" t="s">
        <v>90</v>
      </c>
      <c r="D8" s="780" t="s">
        <v>91</v>
      </c>
      <c r="E8" s="780" t="s">
        <v>92</v>
      </c>
      <c r="F8" s="780" t="s">
        <v>93</v>
      </c>
      <c r="G8" s="778" t="s">
        <v>277</v>
      </c>
      <c r="H8" s="784" t="s">
        <v>278</v>
      </c>
      <c r="I8" s="782" t="s">
        <v>279</v>
      </c>
      <c r="J8" s="782" t="s">
        <v>448</v>
      </c>
      <c r="K8" s="782" t="s">
        <v>284</v>
      </c>
      <c r="L8" s="782" t="s">
        <v>448</v>
      </c>
      <c r="M8" s="778" t="s">
        <v>288</v>
      </c>
      <c r="N8" s="449"/>
      <c r="O8" s="786" t="s">
        <v>1</v>
      </c>
      <c r="P8" s="784" t="s">
        <v>278</v>
      </c>
      <c r="Q8" s="782" t="s">
        <v>279</v>
      </c>
      <c r="R8" s="782" t="s">
        <v>448</v>
      </c>
      <c r="S8" s="782" t="s">
        <v>284</v>
      </c>
      <c r="T8" s="782" t="s">
        <v>449</v>
      </c>
      <c r="U8" s="778" t="s">
        <v>288</v>
      </c>
      <c r="V8" s="381"/>
    </row>
    <row r="9" spans="1:22" ht="46.5" customHeight="1" thickBot="1" x14ac:dyDescent="0.25">
      <c r="A9" s="785"/>
      <c r="B9" s="781"/>
      <c r="C9" s="781"/>
      <c r="D9" s="781"/>
      <c r="E9" s="781"/>
      <c r="F9" s="781"/>
      <c r="G9" s="779"/>
      <c r="H9" s="785"/>
      <c r="I9" s="783"/>
      <c r="J9" s="783"/>
      <c r="K9" s="783"/>
      <c r="L9" s="783"/>
      <c r="M9" s="779"/>
      <c r="N9" s="449"/>
      <c r="O9" s="787" t="s">
        <v>441</v>
      </c>
      <c r="P9" s="785"/>
      <c r="Q9" s="783"/>
      <c r="R9" s="783"/>
      <c r="S9" s="783"/>
      <c r="T9" s="783"/>
      <c r="U9" s="779"/>
      <c r="V9" s="381"/>
    </row>
    <row r="10" spans="1:22" s="541" customFormat="1" ht="64.5" thickBot="1" x14ac:dyDescent="0.25">
      <c r="A10" s="598" t="s">
        <v>55</v>
      </c>
      <c r="B10" s="599" t="s">
        <v>404</v>
      </c>
      <c r="C10" s="599" t="s">
        <v>780</v>
      </c>
      <c r="D10" s="599"/>
      <c r="E10" s="599" t="s">
        <v>95</v>
      </c>
      <c r="F10" s="599" t="s">
        <v>781</v>
      </c>
      <c r="G10" s="599" t="s">
        <v>782</v>
      </c>
      <c r="H10" s="579">
        <v>4311</v>
      </c>
      <c r="I10" s="580">
        <v>3937</v>
      </c>
      <c r="J10" s="581">
        <v>374</v>
      </c>
      <c r="K10" s="582">
        <v>0.91324518673161681</v>
      </c>
      <c r="L10" s="582">
        <v>8.6754813268383205E-2</v>
      </c>
      <c r="M10" s="582">
        <v>1</v>
      </c>
      <c r="N10" s="533"/>
      <c r="O10" s="534" t="s">
        <v>6</v>
      </c>
      <c r="P10" s="535">
        <v>21425</v>
      </c>
      <c r="Q10" s="536">
        <v>15398</v>
      </c>
      <c r="R10" s="536">
        <v>6027</v>
      </c>
      <c r="S10" s="302">
        <v>0.71899999999999997</v>
      </c>
      <c r="T10" s="537">
        <v>0.28100000000000003</v>
      </c>
      <c r="U10" s="538">
        <v>1</v>
      </c>
      <c r="V10" s="539"/>
    </row>
    <row r="11" spans="1:22" s="541" customFormat="1" ht="64.5" thickBot="1" x14ac:dyDescent="0.25">
      <c r="A11" s="600" t="s">
        <v>56</v>
      </c>
      <c r="B11" s="601" t="s">
        <v>404</v>
      </c>
      <c r="C11" s="601" t="s">
        <v>780</v>
      </c>
      <c r="D11" s="601"/>
      <c r="E11" s="601" t="s">
        <v>96</v>
      </c>
      <c r="F11" s="601" t="s">
        <v>783</v>
      </c>
      <c r="G11" s="601" t="s">
        <v>784</v>
      </c>
      <c r="H11" s="583">
        <v>2182</v>
      </c>
      <c r="I11" s="584">
        <v>2031</v>
      </c>
      <c r="J11" s="581">
        <v>151</v>
      </c>
      <c r="K11" s="582">
        <v>0.93079743354720434</v>
      </c>
      <c r="L11" s="582">
        <v>6.92025664527956E-2</v>
      </c>
      <c r="M11" s="582">
        <v>1</v>
      </c>
      <c r="N11" s="533"/>
      <c r="O11" s="543" t="s">
        <v>404</v>
      </c>
      <c r="P11" s="535">
        <v>9833</v>
      </c>
      <c r="Q11" s="536">
        <v>8839</v>
      </c>
      <c r="R11" s="536">
        <v>994</v>
      </c>
      <c r="S11" s="278">
        <v>0.89900000000000002</v>
      </c>
      <c r="T11" s="532">
        <v>0.10100000000000001</v>
      </c>
      <c r="U11" s="544">
        <v>1</v>
      </c>
      <c r="V11" s="539"/>
    </row>
    <row r="12" spans="1:22" s="541" customFormat="1" ht="51.75" thickBot="1" x14ac:dyDescent="0.25">
      <c r="A12" s="600" t="s">
        <v>54</v>
      </c>
      <c r="B12" s="601" t="s">
        <v>404</v>
      </c>
      <c r="C12" s="601" t="s">
        <v>780</v>
      </c>
      <c r="D12" s="601"/>
      <c r="E12" s="601" t="s">
        <v>553</v>
      </c>
      <c r="F12" s="601" t="s">
        <v>785</v>
      </c>
      <c r="G12" s="601" t="s">
        <v>786</v>
      </c>
      <c r="H12" s="583">
        <v>3315</v>
      </c>
      <c r="I12" s="584">
        <v>2868</v>
      </c>
      <c r="J12" s="581">
        <v>447</v>
      </c>
      <c r="K12" s="582">
        <v>0.86515837104072402</v>
      </c>
      <c r="L12" s="582">
        <v>0.13484162895927601</v>
      </c>
      <c r="M12" s="582">
        <v>1</v>
      </c>
      <c r="N12" s="533"/>
      <c r="O12" s="543" t="s">
        <v>587</v>
      </c>
      <c r="P12" s="535">
        <v>37610</v>
      </c>
      <c r="Q12" s="536">
        <v>33991</v>
      </c>
      <c r="R12" s="536">
        <v>3619</v>
      </c>
      <c r="S12" s="278">
        <v>0.90400000000000003</v>
      </c>
      <c r="T12" s="532">
        <v>9.6000000000000002E-2</v>
      </c>
      <c r="U12" s="544">
        <v>1</v>
      </c>
      <c r="V12" s="539"/>
    </row>
    <row r="13" spans="1:22" s="541" customFormat="1" ht="26.25" thickBot="1" x14ac:dyDescent="0.25">
      <c r="A13" s="602" t="s">
        <v>767</v>
      </c>
      <c r="B13" s="603" t="s">
        <v>404</v>
      </c>
      <c r="C13" s="603" t="s">
        <v>94</v>
      </c>
      <c r="D13" s="603"/>
      <c r="E13" s="603" t="s">
        <v>768</v>
      </c>
      <c r="F13" s="603" t="s">
        <v>769</v>
      </c>
      <c r="G13" s="603" t="s">
        <v>769</v>
      </c>
      <c r="H13" s="583">
        <v>25</v>
      </c>
      <c r="I13" s="584">
        <v>3</v>
      </c>
      <c r="J13" s="581">
        <v>22</v>
      </c>
      <c r="K13" s="582">
        <v>0.12</v>
      </c>
      <c r="L13" s="582">
        <v>0.88</v>
      </c>
      <c r="M13" s="582">
        <v>1</v>
      </c>
      <c r="N13" s="533"/>
      <c r="O13" s="543" t="s">
        <v>406</v>
      </c>
      <c r="P13" s="535">
        <v>12875</v>
      </c>
      <c r="Q13" s="536">
        <v>10628</v>
      </c>
      <c r="R13" s="536">
        <v>2247</v>
      </c>
      <c r="S13" s="278">
        <v>0.82499999999999996</v>
      </c>
      <c r="T13" s="532">
        <v>0.17499999999999999</v>
      </c>
      <c r="U13" s="544">
        <v>1</v>
      </c>
      <c r="V13" s="539"/>
    </row>
    <row r="14" spans="1:22" s="541" customFormat="1" ht="45" customHeight="1" thickBot="1" x14ac:dyDescent="0.25">
      <c r="A14" s="600" t="s">
        <v>57</v>
      </c>
      <c r="B14" s="601" t="s">
        <v>635</v>
      </c>
      <c r="C14" s="601" t="s">
        <v>780</v>
      </c>
      <c r="D14" s="601" t="s">
        <v>633</v>
      </c>
      <c r="E14" s="601" t="s">
        <v>97</v>
      </c>
      <c r="F14" s="601" t="s">
        <v>787</v>
      </c>
      <c r="G14" s="601" t="s">
        <v>788</v>
      </c>
      <c r="H14" s="583">
        <v>3105</v>
      </c>
      <c r="I14" s="584">
        <v>2188</v>
      </c>
      <c r="J14" s="581">
        <v>917</v>
      </c>
      <c r="K14" s="582">
        <v>0.70466988727858293</v>
      </c>
      <c r="L14" s="582">
        <v>0.29533011272141707</v>
      </c>
      <c r="M14" s="582">
        <v>1</v>
      </c>
      <c r="N14" s="533"/>
      <c r="O14" s="543" t="s">
        <v>407</v>
      </c>
      <c r="P14" s="535">
        <v>15077</v>
      </c>
      <c r="Q14" s="536">
        <v>10653</v>
      </c>
      <c r="R14" s="536">
        <v>4424</v>
      </c>
      <c r="S14" s="278">
        <v>0.70699999999999996</v>
      </c>
      <c r="T14" s="532">
        <v>0.29299999999999998</v>
      </c>
      <c r="U14" s="544">
        <v>1</v>
      </c>
      <c r="V14" s="539"/>
    </row>
    <row r="15" spans="1:22" s="541" customFormat="1" ht="39" thickBot="1" x14ac:dyDescent="0.25">
      <c r="A15" s="600" t="s">
        <v>77</v>
      </c>
      <c r="B15" s="601" t="s">
        <v>406</v>
      </c>
      <c r="C15" s="601" t="s">
        <v>780</v>
      </c>
      <c r="D15" s="601"/>
      <c r="E15" s="601" t="s">
        <v>100</v>
      </c>
      <c r="F15" s="601" t="s">
        <v>789</v>
      </c>
      <c r="G15" s="601" t="s">
        <v>790</v>
      </c>
      <c r="H15" s="583">
        <v>7561</v>
      </c>
      <c r="I15" s="584">
        <v>6399</v>
      </c>
      <c r="J15" s="581">
        <v>1162</v>
      </c>
      <c r="K15" s="582">
        <v>0.8463166247850813</v>
      </c>
      <c r="L15" s="582">
        <v>0.15368337521491865</v>
      </c>
      <c r="M15" s="582">
        <v>1</v>
      </c>
      <c r="N15" s="533"/>
      <c r="O15" s="543" t="s">
        <v>655</v>
      </c>
      <c r="P15" s="535">
        <v>38363</v>
      </c>
      <c r="Q15" s="536">
        <v>35818</v>
      </c>
      <c r="R15" s="536">
        <v>2545</v>
      </c>
      <c r="S15" s="278">
        <v>0.93400000000000005</v>
      </c>
      <c r="T15" s="532">
        <v>6.6000000000000003E-2</v>
      </c>
      <c r="U15" s="544">
        <v>1</v>
      </c>
      <c r="V15" s="539"/>
    </row>
    <row r="16" spans="1:22" s="541" customFormat="1" ht="26.25" thickBot="1" x14ac:dyDescent="0.25">
      <c r="A16" s="600" t="s">
        <v>101</v>
      </c>
      <c r="B16" s="601" t="s">
        <v>406</v>
      </c>
      <c r="C16" s="601" t="s">
        <v>102</v>
      </c>
      <c r="D16" s="601"/>
      <c r="E16" s="601" t="s">
        <v>103</v>
      </c>
      <c r="F16" s="601" t="s">
        <v>791</v>
      </c>
      <c r="G16" s="601" t="s">
        <v>792</v>
      </c>
      <c r="H16" s="583">
        <v>1610</v>
      </c>
      <c r="I16" s="584">
        <v>1380</v>
      </c>
      <c r="J16" s="581">
        <v>230</v>
      </c>
      <c r="K16" s="582">
        <v>0.8571428571428571</v>
      </c>
      <c r="L16" s="582">
        <v>0.14285714285714285</v>
      </c>
      <c r="M16" s="582">
        <v>1</v>
      </c>
      <c r="N16" s="533"/>
      <c r="O16" s="543" t="s">
        <v>218</v>
      </c>
      <c r="P16" s="535">
        <v>13748</v>
      </c>
      <c r="Q16" s="536">
        <v>13012</v>
      </c>
      <c r="R16" s="536">
        <v>736</v>
      </c>
      <c r="S16" s="278">
        <v>0.94599999999999995</v>
      </c>
      <c r="T16" s="532">
        <v>5.3999999999999999E-2</v>
      </c>
      <c r="U16" s="544">
        <v>1</v>
      </c>
      <c r="V16" s="539"/>
    </row>
    <row r="17" spans="1:22" s="541" customFormat="1" ht="26.25" thickBot="1" x14ac:dyDescent="0.25">
      <c r="A17" s="600" t="s">
        <v>80</v>
      </c>
      <c r="B17" s="601" t="s">
        <v>406</v>
      </c>
      <c r="C17" s="601" t="s">
        <v>102</v>
      </c>
      <c r="D17" s="601"/>
      <c r="E17" s="601" t="s">
        <v>105</v>
      </c>
      <c r="F17" s="601" t="s">
        <v>791</v>
      </c>
      <c r="G17" s="601" t="s">
        <v>793</v>
      </c>
      <c r="H17" s="583">
        <v>3704</v>
      </c>
      <c r="I17" s="584">
        <v>2849</v>
      </c>
      <c r="J17" s="581">
        <v>855</v>
      </c>
      <c r="K17" s="582">
        <v>0.76916846652267823</v>
      </c>
      <c r="L17" s="582">
        <v>0.23083153347732183</v>
      </c>
      <c r="M17" s="582">
        <v>1</v>
      </c>
      <c r="N17" s="533"/>
      <c r="O17" s="543" t="s">
        <v>29</v>
      </c>
      <c r="P17" s="535">
        <v>45960</v>
      </c>
      <c r="Q17" s="536">
        <v>42908</v>
      </c>
      <c r="R17" s="536">
        <v>3052</v>
      </c>
      <c r="S17" s="278">
        <v>0.93400000000000005</v>
      </c>
      <c r="T17" s="532">
        <v>6.6000000000000003E-2</v>
      </c>
      <c r="U17" s="544">
        <v>1</v>
      </c>
      <c r="V17" s="539"/>
    </row>
    <row r="18" spans="1:22" s="541" customFormat="1" ht="26.25" thickBot="1" x14ac:dyDescent="0.25">
      <c r="A18" s="600" t="s">
        <v>106</v>
      </c>
      <c r="B18" s="601" t="s">
        <v>587</v>
      </c>
      <c r="C18" s="601" t="s">
        <v>102</v>
      </c>
      <c r="D18" s="601"/>
      <c r="E18" s="601" t="s">
        <v>107</v>
      </c>
      <c r="F18" s="601" t="s">
        <v>794</v>
      </c>
      <c r="G18" s="601" t="s">
        <v>795</v>
      </c>
      <c r="H18" s="583">
        <v>1404</v>
      </c>
      <c r="I18" s="584">
        <v>1077</v>
      </c>
      <c r="J18" s="581">
        <v>327</v>
      </c>
      <c r="K18" s="582">
        <v>0.76709401709401714</v>
      </c>
      <c r="L18" s="582">
        <v>0.23290598290598291</v>
      </c>
      <c r="M18" s="582">
        <v>1</v>
      </c>
      <c r="N18" s="533"/>
      <c r="O18" s="543" t="s">
        <v>40</v>
      </c>
      <c r="P18" s="535">
        <v>2594</v>
      </c>
      <c r="Q18" s="536">
        <v>2390</v>
      </c>
      <c r="R18" s="536">
        <v>204</v>
      </c>
      <c r="S18" s="278">
        <v>0.92100000000000004</v>
      </c>
      <c r="T18" s="532">
        <v>7.9000000000000001E-2</v>
      </c>
      <c r="U18" s="544">
        <v>1</v>
      </c>
      <c r="V18" s="539"/>
    </row>
    <row r="19" spans="1:22" s="541" customFormat="1" ht="60" customHeight="1" thickBot="1" x14ac:dyDescent="0.25">
      <c r="A19" s="600" t="s">
        <v>36</v>
      </c>
      <c r="B19" s="601" t="s">
        <v>587</v>
      </c>
      <c r="C19" s="601" t="s">
        <v>102</v>
      </c>
      <c r="D19" s="601"/>
      <c r="E19" s="601" t="s">
        <v>109</v>
      </c>
      <c r="F19" s="601" t="s">
        <v>794</v>
      </c>
      <c r="G19" s="601" t="s">
        <v>795</v>
      </c>
      <c r="H19" s="583">
        <v>786</v>
      </c>
      <c r="I19" s="584">
        <v>650</v>
      </c>
      <c r="J19" s="581">
        <v>136</v>
      </c>
      <c r="K19" s="582">
        <v>0.82697201017811706</v>
      </c>
      <c r="L19" s="582">
        <v>0.17302798982188294</v>
      </c>
      <c r="M19" s="582">
        <v>1</v>
      </c>
      <c r="N19" s="533"/>
      <c r="O19" s="543" t="s">
        <v>540</v>
      </c>
      <c r="P19" s="535">
        <v>15567</v>
      </c>
      <c r="Q19" s="536">
        <v>13619</v>
      </c>
      <c r="R19" s="536">
        <v>1948</v>
      </c>
      <c r="S19" s="278">
        <v>0.875</v>
      </c>
      <c r="T19" s="532">
        <v>0.125</v>
      </c>
      <c r="U19" s="544">
        <v>1</v>
      </c>
      <c r="V19" s="539"/>
    </row>
    <row r="20" spans="1:22" s="541" customFormat="1" ht="26.25" thickBot="1" x14ac:dyDescent="0.25">
      <c r="A20" s="600" t="s">
        <v>37</v>
      </c>
      <c r="B20" s="601" t="s">
        <v>587</v>
      </c>
      <c r="C20" s="601" t="s">
        <v>110</v>
      </c>
      <c r="D20" s="601"/>
      <c r="E20" s="601" t="s">
        <v>111</v>
      </c>
      <c r="F20" s="601" t="s">
        <v>791</v>
      </c>
      <c r="G20" s="601" t="s">
        <v>793</v>
      </c>
      <c r="H20" s="583">
        <v>24668</v>
      </c>
      <c r="I20" s="584">
        <v>22440</v>
      </c>
      <c r="J20" s="581">
        <v>2228</v>
      </c>
      <c r="K20" s="582">
        <v>0.90968055780768609</v>
      </c>
      <c r="L20" s="582">
        <v>9.0319442192313928E-2</v>
      </c>
      <c r="M20" s="582">
        <v>1</v>
      </c>
      <c r="N20" s="533"/>
      <c r="O20" s="543" t="s">
        <v>32</v>
      </c>
      <c r="P20" s="535">
        <v>40489</v>
      </c>
      <c r="Q20" s="536">
        <v>36576</v>
      </c>
      <c r="R20" s="536">
        <v>3913</v>
      </c>
      <c r="S20" s="278">
        <v>0.90300000000000002</v>
      </c>
      <c r="T20" s="532">
        <v>9.7000000000000003E-2</v>
      </c>
      <c r="U20" s="544">
        <v>1</v>
      </c>
      <c r="V20" s="539"/>
    </row>
    <row r="21" spans="1:22" s="541" customFormat="1" ht="26.25" thickBot="1" x14ac:dyDescent="0.25">
      <c r="A21" s="600" t="s">
        <v>38</v>
      </c>
      <c r="B21" s="601" t="s">
        <v>587</v>
      </c>
      <c r="C21" s="601" t="s">
        <v>110</v>
      </c>
      <c r="D21" s="601"/>
      <c r="E21" s="601" t="s">
        <v>112</v>
      </c>
      <c r="F21" s="601" t="s">
        <v>791</v>
      </c>
      <c r="G21" s="601" t="s">
        <v>793</v>
      </c>
      <c r="H21" s="583">
        <v>9498</v>
      </c>
      <c r="I21" s="584">
        <v>8777</v>
      </c>
      <c r="J21" s="581">
        <v>721</v>
      </c>
      <c r="K21" s="582">
        <v>0.92408928195409556</v>
      </c>
      <c r="L21" s="582">
        <v>7.5910718045904407E-2</v>
      </c>
      <c r="M21" s="582">
        <v>1</v>
      </c>
      <c r="N21" s="533"/>
      <c r="O21" s="543" t="s">
        <v>220</v>
      </c>
      <c r="P21" s="535">
        <v>8437</v>
      </c>
      <c r="Q21" s="536">
        <v>7374</v>
      </c>
      <c r="R21" s="536">
        <v>1063</v>
      </c>
      <c r="S21" s="278">
        <v>0.874</v>
      </c>
      <c r="T21" s="532">
        <v>0.126</v>
      </c>
      <c r="U21" s="544">
        <v>1</v>
      </c>
      <c r="V21" s="539"/>
    </row>
    <row r="22" spans="1:22" s="541" customFormat="1" ht="39" thickBot="1" x14ac:dyDescent="0.25">
      <c r="A22" s="600" t="s">
        <v>113</v>
      </c>
      <c r="B22" s="601" t="s">
        <v>587</v>
      </c>
      <c r="C22" s="601" t="s">
        <v>780</v>
      </c>
      <c r="D22" s="601"/>
      <c r="E22" s="601" t="s">
        <v>114</v>
      </c>
      <c r="F22" s="601" t="s">
        <v>796</v>
      </c>
      <c r="G22" s="601" t="s">
        <v>790</v>
      </c>
      <c r="H22" s="583">
        <v>1254</v>
      </c>
      <c r="I22" s="584">
        <v>1047</v>
      </c>
      <c r="J22" s="581">
        <v>207</v>
      </c>
      <c r="K22" s="582">
        <v>0.83492822966507174</v>
      </c>
      <c r="L22" s="582">
        <v>0.16507177033492823</v>
      </c>
      <c r="M22" s="582">
        <v>1</v>
      </c>
      <c r="N22" s="533"/>
      <c r="O22" s="543" t="s">
        <v>409</v>
      </c>
      <c r="P22" s="535">
        <v>10500</v>
      </c>
      <c r="Q22" s="536">
        <v>9146</v>
      </c>
      <c r="R22" s="536">
        <v>1354</v>
      </c>
      <c r="S22" s="278">
        <v>0.871</v>
      </c>
      <c r="T22" s="532">
        <v>0.129</v>
      </c>
      <c r="U22" s="544">
        <v>1</v>
      </c>
      <c r="V22" s="539"/>
    </row>
    <row r="23" spans="1:22" s="541" customFormat="1" ht="30" customHeight="1" thickBot="1" x14ac:dyDescent="0.25">
      <c r="A23" s="600" t="s">
        <v>62</v>
      </c>
      <c r="B23" s="601" t="s">
        <v>407</v>
      </c>
      <c r="C23" s="601" t="s">
        <v>780</v>
      </c>
      <c r="D23" s="601"/>
      <c r="E23" s="601" t="s">
        <v>115</v>
      </c>
      <c r="F23" s="601" t="s">
        <v>116</v>
      </c>
      <c r="G23" s="601" t="s">
        <v>117</v>
      </c>
      <c r="H23" s="583">
        <v>2669</v>
      </c>
      <c r="I23" s="584">
        <v>1477</v>
      </c>
      <c r="J23" s="581">
        <v>1192</v>
      </c>
      <c r="K23" s="582">
        <v>0.55339078306481826</v>
      </c>
      <c r="L23" s="582">
        <v>0.44660921693518174</v>
      </c>
      <c r="M23" s="582">
        <v>1</v>
      </c>
      <c r="N23" s="533"/>
      <c r="O23" s="543" t="s">
        <v>635</v>
      </c>
      <c r="P23" s="535">
        <v>3149</v>
      </c>
      <c r="Q23" s="536">
        <v>2226</v>
      </c>
      <c r="R23" s="536">
        <v>923</v>
      </c>
      <c r="S23" s="278">
        <v>0.70699999999999996</v>
      </c>
      <c r="T23" s="532">
        <v>0.29299999999999998</v>
      </c>
      <c r="U23" s="544">
        <v>1</v>
      </c>
      <c r="V23" s="539"/>
    </row>
    <row r="24" spans="1:22" s="541" customFormat="1" ht="39" thickBot="1" x14ac:dyDescent="0.25">
      <c r="A24" s="600" t="s">
        <v>118</v>
      </c>
      <c r="B24" s="601" t="s">
        <v>407</v>
      </c>
      <c r="C24" s="601" t="s">
        <v>780</v>
      </c>
      <c r="D24" s="601"/>
      <c r="E24" s="601" t="s">
        <v>797</v>
      </c>
      <c r="F24" s="601" t="s">
        <v>798</v>
      </c>
      <c r="G24" s="601" t="s">
        <v>799</v>
      </c>
      <c r="H24" s="583">
        <v>2219</v>
      </c>
      <c r="I24" s="584">
        <v>1180</v>
      </c>
      <c r="J24" s="581">
        <v>1039</v>
      </c>
      <c r="K24" s="582">
        <v>0.53177106804867058</v>
      </c>
      <c r="L24" s="582">
        <v>0.46822893195132942</v>
      </c>
      <c r="M24" s="582">
        <v>1</v>
      </c>
      <c r="N24" s="533"/>
      <c r="O24" s="543" t="s">
        <v>458</v>
      </c>
      <c r="P24" s="535">
        <v>8357</v>
      </c>
      <c r="Q24" s="536">
        <v>5544</v>
      </c>
      <c r="R24" s="536">
        <v>2813</v>
      </c>
      <c r="S24" s="278">
        <v>0.66300000000000003</v>
      </c>
      <c r="T24" s="532">
        <v>0.33700000000000002</v>
      </c>
      <c r="U24" s="544">
        <v>1</v>
      </c>
      <c r="V24" s="539"/>
    </row>
    <row r="25" spans="1:22" s="541" customFormat="1" ht="39" thickBot="1" x14ac:dyDescent="0.25">
      <c r="A25" s="600" t="s">
        <v>61</v>
      </c>
      <c r="B25" s="601" t="s">
        <v>407</v>
      </c>
      <c r="C25" s="601" t="s">
        <v>780</v>
      </c>
      <c r="D25" s="601"/>
      <c r="E25" s="601" t="s">
        <v>122</v>
      </c>
      <c r="F25" s="601" t="s">
        <v>800</v>
      </c>
      <c r="G25" s="601" t="s">
        <v>790</v>
      </c>
      <c r="H25" s="583">
        <v>911</v>
      </c>
      <c r="I25" s="584">
        <v>707</v>
      </c>
      <c r="J25" s="581">
        <v>204</v>
      </c>
      <c r="K25" s="582">
        <v>0.77607025246981343</v>
      </c>
      <c r="L25" s="582">
        <v>0.2239297475301866</v>
      </c>
      <c r="M25" s="582">
        <v>1</v>
      </c>
      <c r="N25" s="533"/>
      <c r="O25" s="543" t="s">
        <v>809</v>
      </c>
      <c r="P25" s="535">
        <v>130396</v>
      </c>
      <c r="Q25" s="536">
        <v>5671</v>
      </c>
      <c r="R25" s="536">
        <v>124725</v>
      </c>
      <c r="S25" s="278">
        <v>4.2999999999999997E-2</v>
      </c>
      <c r="T25" s="532">
        <v>0.95699999999999996</v>
      </c>
      <c r="U25" s="544">
        <v>1</v>
      </c>
      <c r="V25" s="539"/>
    </row>
    <row r="26" spans="1:22" s="541" customFormat="1" ht="39" thickBot="1" x14ac:dyDescent="0.25">
      <c r="A26" s="600" t="s">
        <v>123</v>
      </c>
      <c r="B26" s="601" t="s">
        <v>407</v>
      </c>
      <c r="C26" s="601" t="s">
        <v>780</v>
      </c>
      <c r="D26" s="601"/>
      <c r="E26" s="601" t="s">
        <v>124</v>
      </c>
      <c r="F26" s="601" t="s">
        <v>796</v>
      </c>
      <c r="G26" s="601" t="s">
        <v>790</v>
      </c>
      <c r="H26" s="583">
        <v>377</v>
      </c>
      <c r="I26" s="584">
        <v>253</v>
      </c>
      <c r="J26" s="581">
        <v>124</v>
      </c>
      <c r="K26" s="582">
        <v>0.67108753315649872</v>
      </c>
      <c r="L26" s="582">
        <v>0.32891246684350134</v>
      </c>
      <c r="M26" s="582">
        <v>1</v>
      </c>
      <c r="N26" s="533"/>
      <c r="O26" s="546" t="s">
        <v>398</v>
      </c>
      <c r="P26" s="611">
        <v>303137</v>
      </c>
      <c r="Q26" s="612">
        <v>248122</v>
      </c>
      <c r="R26" s="612">
        <v>35862</v>
      </c>
      <c r="S26" s="613">
        <v>0.81899999999999995</v>
      </c>
      <c r="T26" s="547">
        <v>0.11799999999999999</v>
      </c>
      <c r="U26" s="614">
        <v>0.93700000000000006</v>
      </c>
      <c r="V26" s="539"/>
    </row>
    <row r="27" spans="1:22" s="541" customFormat="1" ht="26.25" thickBot="1" x14ac:dyDescent="0.25">
      <c r="A27" s="600" t="s">
        <v>59</v>
      </c>
      <c r="B27" s="601" t="s">
        <v>407</v>
      </c>
      <c r="C27" s="601" t="s">
        <v>102</v>
      </c>
      <c r="D27" s="601"/>
      <c r="E27" s="601" t="s">
        <v>125</v>
      </c>
      <c r="F27" s="601" t="s">
        <v>801</v>
      </c>
      <c r="G27" s="601" t="s">
        <v>792</v>
      </c>
      <c r="H27" s="583">
        <v>446</v>
      </c>
      <c r="I27" s="584">
        <v>305</v>
      </c>
      <c r="J27" s="581">
        <v>141</v>
      </c>
      <c r="K27" s="582">
        <v>0.68385650224215244</v>
      </c>
      <c r="L27" s="582">
        <v>0.31614349775784756</v>
      </c>
      <c r="M27" s="582">
        <v>1</v>
      </c>
      <c r="N27" s="533"/>
      <c r="O27" s="548"/>
      <c r="P27" s="610"/>
      <c r="Q27" s="610"/>
      <c r="R27" s="610"/>
      <c r="S27" s="554"/>
      <c r="T27" s="554"/>
      <c r="U27" s="554"/>
      <c r="V27" s="539"/>
    </row>
    <row r="28" spans="1:22" s="541" customFormat="1" ht="26.25" thickBot="1" x14ac:dyDescent="0.25">
      <c r="A28" s="600" t="s">
        <v>64</v>
      </c>
      <c r="B28" s="601" t="s">
        <v>407</v>
      </c>
      <c r="C28" s="601" t="s">
        <v>102</v>
      </c>
      <c r="D28" s="601"/>
      <c r="E28" s="601" t="s">
        <v>126</v>
      </c>
      <c r="F28" s="601" t="s">
        <v>801</v>
      </c>
      <c r="G28" s="601" t="s">
        <v>792</v>
      </c>
      <c r="H28" s="583">
        <v>8455</v>
      </c>
      <c r="I28" s="584">
        <v>6731</v>
      </c>
      <c r="J28" s="581">
        <v>1724</v>
      </c>
      <c r="K28" s="582">
        <v>0.79609698403311646</v>
      </c>
      <c r="L28" s="582">
        <v>0.20390301596688351</v>
      </c>
      <c r="M28" s="582">
        <v>1</v>
      </c>
      <c r="N28" s="533"/>
      <c r="O28" s="548"/>
      <c r="P28" s="610"/>
      <c r="Q28" s="610"/>
      <c r="R28" s="610"/>
      <c r="S28" s="554"/>
      <c r="T28" s="554"/>
      <c r="U28" s="554"/>
      <c r="V28" s="539"/>
    </row>
    <row r="29" spans="1:22" s="541" customFormat="1" ht="39" thickBot="1" x14ac:dyDescent="0.25">
      <c r="A29" s="600" t="s">
        <v>655</v>
      </c>
      <c r="B29" s="601" t="s">
        <v>655</v>
      </c>
      <c r="C29" s="601" t="s">
        <v>780</v>
      </c>
      <c r="D29" s="601"/>
      <c r="E29" s="601" t="s">
        <v>127</v>
      </c>
      <c r="F29" s="601" t="s">
        <v>802</v>
      </c>
      <c r="G29" s="601" t="s">
        <v>803</v>
      </c>
      <c r="H29" s="583">
        <v>38363</v>
      </c>
      <c r="I29" s="584">
        <v>35818</v>
      </c>
      <c r="J29" s="581">
        <v>2545</v>
      </c>
      <c r="K29" s="582">
        <v>0.93366003701483202</v>
      </c>
      <c r="L29" s="582">
        <v>6.6339962985168005E-2</v>
      </c>
      <c r="M29" s="582">
        <v>1</v>
      </c>
      <c r="N29" s="533"/>
      <c r="O29" s="548"/>
      <c r="P29" s="610"/>
      <c r="Q29" s="610"/>
      <c r="R29" s="610"/>
      <c r="S29" s="554"/>
      <c r="T29" s="554"/>
      <c r="U29" s="554"/>
      <c r="V29" s="539"/>
    </row>
    <row r="30" spans="1:22" s="541" customFormat="1" ht="26.25" thickBot="1" x14ac:dyDescent="0.25">
      <c r="A30" s="600" t="s">
        <v>66</v>
      </c>
      <c r="B30" s="601" t="s">
        <v>458</v>
      </c>
      <c r="C30" s="601" t="s">
        <v>780</v>
      </c>
      <c r="D30" s="601"/>
      <c r="E30" s="601" t="s">
        <v>128</v>
      </c>
      <c r="F30" s="601" t="s">
        <v>804</v>
      </c>
      <c r="G30" s="601" t="s">
        <v>804</v>
      </c>
      <c r="H30" s="583">
        <v>2182</v>
      </c>
      <c r="I30" s="584">
        <v>1351</v>
      </c>
      <c r="J30" s="581">
        <v>831</v>
      </c>
      <c r="K30" s="582">
        <v>0.61915673693858841</v>
      </c>
      <c r="L30" s="582">
        <v>0.38084326306141153</v>
      </c>
      <c r="M30" s="582">
        <v>1</v>
      </c>
      <c r="N30" s="533"/>
      <c r="O30" s="548"/>
      <c r="P30" s="610"/>
      <c r="Q30" s="610"/>
      <c r="R30" s="610"/>
      <c r="S30" s="554"/>
      <c r="T30" s="554"/>
      <c r="U30" s="554"/>
      <c r="V30" s="539"/>
    </row>
    <row r="31" spans="1:22" s="541" customFormat="1" ht="115.5" thickBot="1" x14ac:dyDescent="0.25">
      <c r="A31" s="600" t="s">
        <v>74</v>
      </c>
      <c r="B31" s="601" t="s">
        <v>458</v>
      </c>
      <c r="C31" s="601" t="s">
        <v>780</v>
      </c>
      <c r="D31" s="601"/>
      <c r="E31" s="601" t="s">
        <v>130</v>
      </c>
      <c r="F31" s="601" t="s">
        <v>805</v>
      </c>
      <c r="G31" s="601" t="s">
        <v>806</v>
      </c>
      <c r="H31" s="583">
        <v>440</v>
      </c>
      <c r="I31" s="584">
        <v>288</v>
      </c>
      <c r="J31" s="581">
        <v>152</v>
      </c>
      <c r="K31" s="582">
        <v>0.65454545454545454</v>
      </c>
      <c r="L31" s="582">
        <v>0.34545454545454546</v>
      </c>
      <c r="M31" s="582">
        <v>1</v>
      </c>
      <c r="N31" s="533"/>
      <c r="O31" s="548"/>
      <c r="P31" s="610"/>
      <c r="Q31" s="610"/>
      <c r="R31" s="610"/>
      <c r="S31" s="554"/>
      <c r="T31" s="554"/>
      <c r="U31" s="554"/>
      <c r="V31" s="539"/>
    </row>
    <row r="32" spans="1:22" s="541" customFormat="1" ht="128.25" thickBot="1" x14ac:dyDescent="0.25">
      <c r="A32" s="600" t="s">
        <v>131</v>
      </c>
      <c r="B32" s="601" t="s">
        <v>458</v>
      </c>
      <c r="C32" s="601" t="s">
        <v>780</v>
      </c>
      <c r="D32" s="601"/>
      <c r="E32" s="601" t="s">
        <v>132</v>
      </c>
      <c r="F32" s="601" t="s">
        <v>807</v>
      </c>
      <c r="G32" s="601" t="s">
        <v>808</v>
      </c>
      <c r="H32" s="583">
        <v>1927</v>
      </c>
      <c r="I32" s="584">
        <v>1174</v>
      </c>
      <c r="J32" s="581">
        <v>753</v>
      </c>
      <c r="K32" s="582">
        <v>0.60923715620134922</v>
      </c>
      <c r="L32" s="582">
        <v>0.39076284379865073</v>
      </c>
      <c r="M32" s="582">
        <v>1</v>
      </c>
      <c r="N32" s="533"/>
      <c r="O32" s="548"/>
      <c r="P32" s="610"/>
      <c r="Q32" s="610"/>
      <c r="R32" s="610"/>
      <c r="S32" s="554"/>
      <c r="T32" s="554"/>
      <c r="U32" s="554"/>
      <c r="V32" s="539"/>
    </row>
    <row r="33" spans="1:22" s="541" customFormat="1" ht="39" thickBot="1" x14ac:dyDescent="0.25">
      <c r="A33" s="604" t="s">
        <v>770</v>
      </c>
      <c r="B33" s="601" t="s">
        <v>809</v>
      </c>
      <c r="C33" s="601" t="s">
        <v>810</v>
      </c>
      <c r="D33" s="601"/>
      <c r="E33" s="601" t="s">
        <v>134</v>
      </c>
      <c r="F33" s="601" t="s">
        <v>811</v>
      </c>
      <c r="G33" s="601" t="s">
        <v>812</v>
      </c>
      <c r="H33" s="583">
        <v>130396</v>
      </c>
      <c r="I33" s="584">
        <v>5671</v>
      </c>
      <c r="J33" s="581">
        <v>124725</v>
      </c>
      <c r="K33" s="582">
        <v>4.3490597871100344E-2</v>
      </c>
      <c r="L33" s="582">
        <v>0.95650940212889968</v>
      </c>
      <c r="M33" s="582">
        <v>1</v>
      </c>
      <c r="N33" s="533"/>
      <c r="O33" s="548"/>
      <c r="P33" s="610"/>
      <c r="Q33" s="610"/>
      <c r="R33" s="610"/>
      <c r="S33" s="554"/>
      <c r="T33" s="554"/>
      <c r="U33" s="554"/>
      <c r="V33" s="539"/>
    </row>
    <row r="34" spans="1:22" s="541" customFormat="1" ht="39" thickBot="1" x14ac:dyDescent="0.25">
      <c r="A34" s="600" t="s">
        <v>71</v>
      </c>
      <c r="B34" s="601" t="s">
        <v>218</v>
      </c>
      <c r="C34" s="601" t="s">
        <v>137</v>
      </c>
      <c r="D34" s="601" t="s">
        <v>138</v>
      </c>
      <c r="E34" s="601" t="s">
        <v>139</v>
      </c>
      <c r="F34" s="601" t="s">
        <v>140</v>
      </c>
      <c r="G34" s="601" t="s">
        <v>140</v>
      </c>
      <c r="H34" s="583">
        <v>13748</v>
      </c>
      <c r="I34" s="584">
        <v>13012</v>
      </c>
      <c r="J34" s="581">
        <v>736</v>
      </c>
      <c r="K34" s="582">
        <v>0.94646494035496076</v>
      </c>
      <c r="L34" s="582">
        <v>5.3535059645039282E-2</v>
      </c>
      <c r="M34" s="582">
        <v>1</v>
      </c>
      <c r="N34" s="533"/>
      <c r="O34" s="548"/>
      <c r="P34" s="610"/>
      <c r="Q34" s="610"/>
      <c r="R34" s="610"/>
      <c r="S34" s="554"/>
      <c r="T34" s="554"/>
      <c r="U34" s="554"/>
      <c r="V34" s="539"/>
    </row>
    <row r="35" spans="1:22" s="541" customFormat="1" ht="153.75" thickBot="1" x14ac:dyDescent="0.25">
      <c r="A35" s="600" t="s">
        <v>29</v>
      </c>
      <c r="B35" s="601" t="s">
        <v>29</v>
      </c>
      <c r="C35" s="601" t="s">
        <v>780</v>
      </c>
      <c r="D35" s="601" t="s">
        <v>568</v>
      </c>
      <c r="E35" s="601" t="s">
        <v>141</v>
      </c>
      <c r="F35" s="601" t="s">
        <v>813</v>
      </c>
      <c r="G35" s="601" t="s">
        <v>814</v>
      </c>
      <c r="H35" s="583">
        <v>45960</v>
      </c>
      <c r="I35" s="584">
        <v>42908</v>
      </c>
      <c r="J35" s="581">
        <v>3052</v>
      </c>
      <c r="K35" s="582">
        <v>0.93359442993907749</v>
      </c>
      <c r="L35" s="582">
        <v>6.6405570060922542E-2</v>
      </c>
      <c r="M35" s="582">
        <v>1</v>
      </c>
      <c r="N35" s="533"/>
      <c r="O35" s="548"/>
      <c r="P35" s="610"/>
      <c r="Q35" s="610"/>
      <c r="R35" s="610"/>
      <c r="S35" s="554"/>
      <c r="T35" s="554"/>
      <c r="U35" s="554"/>
      <c r="V35" s="539"/>
    </row>
    <row r="36" spans="1:22" s="541" customFormat="1" ht="51.75" thickBot="1" x14ac:dyDescent="0.25">
      <c r="A36" s="600" t="s">
        <v>47</v>
      </c>
      <c r="B36" s="601" t="s">
        <v>540</v>
      </c>
      <c r="C36" s="601" t="s">
        <v>815</v>
      </c>
      <c r="D36" s="601"/>
      <c r="E36" s="601" t="s">
        <v>144</v>
      </c>
      <c r="F36" s="601" t="s">
        <v>816</v>
      </c>
      <c r="G36" s="601" t="s">
        <v>817</v>
      </c>
      <c r="H36" s="583">
        <v>1059</v>
      </c>
      <c r="I36" s="584">
        <v>820</v>
      </c>
      <c r="J36" s="581">
        <v>239</v>
      </c>
      <c r="K36" s="582">
        <v>0.77431539187913123</v>
      </c>
      <c r="L36" s="582">
        <v>0.22568460812086874</v>
      </c>
      <c r="M36" s="582">
        <v>1</v>
      </c>
      <c r="N36" s="533"/>
      <c r="O36" s="548"/>
      <c r="P36" s="610"/>
      <c r="Q36" s="610"/>
      <c r="R36" s="610"/>
      <c r="S36" s="554"/>
      <c r="T36" s="554"/>
      <c r="U36" s="554"/>
      <c r="V36" s="539"/>
    </row>
    <row r="37" spans="1:22" s="541" customFormat="1" ht="45" customHeight="1" thickBot="1" x14ac:dyDescent="0.25">
      <c r="A37" s="600" t="s">
        <v>46</v>
      </c>
      <c r="B37" s="601" t="s">
        <v>540</v>
      </c>
      <c r="C37" s="601" t="s">
        <v>772</v>
      </c>
      <c r="D37" s="601"/>
      <c r="E37" s="601" t="s">
        <v>146</v>
      </c>
      <c r="F37" s="601" t="s">
        <v>800</v>
      </c>
      <c r="G37" s="601" t="s">
        <v>818</v>
      </c>
      <c r="H37" s="583">
        <v>212</v>
      </c>
      <c r="I37" s="584">
        <v>140</v>
      </c>
      <c r="J37" s="581">
        <v>72</v>
      </c>
      <c r="K37" s="582">
        <v>0.660377358490566</v>
      </c>
      <c r="L37" s="582">
        <v>0.33962264150943394</v>
      </c>
      <c r="M37" s="582">
        <v>1</v>
      </c>
      <c r="N37" s="533"/>
      <c r="O37" s="548"/>
      <c r="P37" s="610"/>
      <c r="Q37" s="610"/>
      <c r="R37" s="610"/>
      <c r="S37" s="554"/>
      <c r="T37" s="554"/>
      <c r="U37" s="554"/>
      <c r="V37" s="539"/>
    </row>
    <row r="38" spans="1:22" s="541" customFormat="1" ht="64.5" thickBot="1" x14ac:dyDescent="0.25">
      <c r="A38" s="600" t="s">
        <v>40</v>
      </c>
      <c r="B38" s="601" t="s">
        <v>40</v>
      </c>
      <c r="C38" s="601" t="s">
        <v>819</v>
      </c>
      <c r="D38" s="601"/>
      <c r="E38" s="601" t="s">
        <v>148</v>
      </c>
      <c r="F38" s="601" t="s">
        <v>820</v>
      </c>
      <c r="G38" s="601" t="s">
        <v>821</v>
      </c>
      <c r="H38" s="583">
        <v>2594</v>
      </c>
      <c r="I38" s="584">
        <v>2390</v>
      </c>
      <c r="J38" s="581">
        <v>204</v>
      </c>
      <c r="K38" s="582">
        <v>0.92135697764070934</v>
      </c>
      <c r="L38" s="582">
        <v>7.8643022359290674E-2</v>
      </c>
      <c r="M38" s="582">
        <v>1</v>
      </c>
      <c r="N38" s="533"/>
      <c r="O38" s="548"/>
      <c r="P38" s="553"/>
      <c r="Q38" s="553"/>
      <c r="R38" s="553"/>
      <c r="S38" s="554"/>
      <c r="T38" s="554"/>
      <c r="U38" s="554"/>
      <c r="V38" s="539"/>
    </row>
    <row r="39" spans="1:22" s="541" customFormat="1" ht="45" customHeight="1" thickBot="1" x14ac:dyDescent="0.25">
      <c r="A39" s="605" t="s">
        <v>41</v>
      </c>
      <c r="B39" s="606" t="s">
        <v>540</v>
      </c>
      <c r="C39" s="606" t="s">
        <v>145</v>
      </c>
      <c r="D39" s="606"/>
      <c r="E39" s="606" t="s">
        <v>149</v>
      </c>
      <c r="F39" s="606" t="s">
        <v>574</v>
      </c>
      <c r="G39" s="606" t="s">
        <v>575</v>
      </c>
      <c r="H39" s="583"/>
      <c r="I39" s="584"/>
      <c r="J39" s="581"/>
      <c r="K39" s="582" t="s">
        <v>320</v>
      </c>
      <c r="L39" s="582" t="s">
        <v>320</v>
      </c>
      <c r="M39" s="582">
        <v>0</v>
      </c>
      <c r="N39" s="533"/>
      <c r="O39" s="539"/>
      <c r="P39" s="539"/>
      <c r="Q39" s="539"/>
      <c r="R39" s="539"/>
      <c r="S39" s="539"/>
      <c r="T39" s="539"/>
      <c r="U39" s="539"/>
      <c r="V39" s="539"/>
    </row>
    <row r="40" spans="1:22" s="541" customFormat="1" ht="45" customHeight="1" thickBot="1" x14ac:dyDescent="0.25">
      <c r="A40" s="605" t="s">
        <v>45</v>
      </c>
      <c r="B40" s="606" t="s">
        <v>540</v>
      </c>
      <c r="C40" s="606" t="s">
        <v>822</v>
      </c>
      <c r="D40" s="606"/>
      <c r="E40" s="606" t="s">
        <v>150</v>
      </c>
      <c r="F40" s="606" t="s">
        <v>151</v>
      </c>
      <c r="G40" s="606" t="s">
        <v>151</v>
      </c>
      <c r="H40" s="583"/>
      <c r="I40" s="584"/>
      <c r="J40" s="581"/>
      <c r="K40" s="582" t="s">
        <v>320</v>
      </c>
      <c r="L40" s="582" t="s">
        <v>320</v>
      </c>
      <c r="M40" s="582">
        <v>0</v>
      </c>
      <c r="N40" s="533"/>
      <c r="O40" s="539"/>
      <c r="P40" s="539"/>
      <c r="Q40" s="539"/>
      <c r="R40" s="539"/>
      <c r="S40" s="539"/>
      <c r="T40" s="539"/>
      <c r="U40" s="539"/>
      <c r="V40" s="539"/>
    </row>
    <row r="41" spans="1:22" s="541" customFormat="1" ht="45" customHeight="1" thickBot="1" x14ac:dyDescent="0.25">
      <c r="A41" s="600" t="s">
        <v>771</v>
      </c>
      <c r="B41" s="601" t="s">
        <v>540</v>
      </c>
      <c r="C41" s="601" t="s">
        <v>772</v>
      </c>
      <c r="D41" s="601"/>
      <c r="E41" s="601" t="s">
        <v>773</v>
      </c>
      <c r="F41" s="601" t="s">
        <v>774</v>
      </c>
      <c r="G41" s="601" t="s">
        <v>775</v>
      </c>
      <c r="H41" s="583">
        <v>7958</v>
      </c>
      <c r="I41" s="584">
        <v>7210</v>
      </c>
      <c r="J41" s="581">
        <v>748</v>
      </c>
      <c r="K41" s="582">
        <v>0.90600653430510181</v>
      </c>
      <c r="L41" s="582">
        <v>9.3993465694898221E-2</v>
      </c>
      <c r="M41" s="582">
        <v>1</v>
      </c>
      <c r="N41" s="572"/>
      <c r="O41" s="573"/>
      <c r="P41" s="574"/>
      <c r="Q41" s="574"/>
      <c r="R41" s="574"/>
      <c r="S41" s="574"/>
      <c r="T41" s="574"/>
      <c r="U41" s="574"/>
      <c r="V41" s="573"/>
    </row>
    <row r="42" spans="1:22" s="541" customFormat="1" ht="90" thickBot="1" x14ac:dyDescent="0.25">
      <c r="A42" s="600" t="s">
        <v>44</v>
      </c>
      <c r="B42" s="601" t="s">
        <v>540</v>
      </c>
      <c r="C42" s="601" t="s">
        <v>772</v>
      </c>
      <c r="D42" s="601"/>
      <c r="E42" s="601" t="s">
        <v>152</v>
      </c>
      <c r="F42" s="601" t="s">
        <v>823</v>
      </c>
      <c r="G42" s="601" t="s">
        <v>824</v>
      </c>
      <c r="H42" s="583">
        <v>5895</v>
      </c>
      <c r="I42" s="584">
        <v>5044</v>
      </c>
      <c r="J42" s="581">
        <v>851</v>
      </c>
      <c r="K42" s="582">
        <v>0.85564037319762509</v>
      </c>
      <c r="L42" s="582">
        <v>0.14435962680237491</v>
      </c>
      <c r="M42" s="582">
        <v>1</v>
      </c>
      <c r="N42" s="533"/>
      <c r="O42" s="539"/>
      <c r="P42" s="539"/>
      <c r="Q42" s="539"/>
      <c r="R42" s="539"/>
      <c r="S42" s="539"/>
      <c r="T42" s="539"/>
      <c r="U42" s="539"/>
      <c r="V42" s="539"/>
    </row>
    <row r="43" spans="1:22" s="541" customFormat="1" ht="102.75" thickBot="1" x14ac:dyDescent="0.25">
      <c r="A43" s="600" t="s">
        <v>87</v>
      </c>
      <c r="B43" s="601" t="s">
        <v>458</v>
      </c>
      <c r="C43" s="601" t="s">
        <v>772</v>
      </c>
      <c r="D43" s="601"/>
      <c r="E43" s="601" t="s">
        <v>153</v>
      </c>
      <c r="F43" s="601" t="s">
        <v>825</v>
      </c>
      <c r="G43" s="601" t="s">
        <v>826</v>
      </c>
      <c r="H43" s="583">
        <v>407</v>
      </c>
      <c r="I43" s="584">
        <v>310</v>
      </c>
      <c r="J43" s="581">
        <v>97</v>
      </c>
      <c r="K43" s="582">
        <v>0.76167076167076164</v>
      </c>
      <c r="L43" s="582">
        <v>0.23832923832923833</v>
      </c>
      <c r="M43" s="582">
        <v>1</v>
      </c>
      <c r="N43" s="533"/>
      <c r="O43" s="539"/>
      <c r="P43" s="539"/>
      <c r="Q43" s="539"/>
      <c r="R43" s="539"/>
      <c r="S43" s="539"/>
      <c r="T43" s="539"/>
      <c r="U43" s="539"/>
      <c r="V43" s="539"/>
    </row>
    <row r="44" spans="1:22" s="541" customFormat="1" ht="45" customHeight="1" thickBot="1" x14ac:dyDescent="0.25">
      <c r="A44" s="600" t="s">
        <v>156</v>
      </c>
      <c r="B44" s="601" t="s">
        <v>540</v>
      </c>
      <c r="C44" s="601" t="s">
        <v>772</v>
      </c>
      <c r="D44" s="601"/>
      <c r="E44" s="601" t="s">
        <v>157</v>
      </c>
      <c r="F44" s="601" t="s">
        <v>827</v>
      </c>
      <c r="G44" s="601" t="s">
        <v>828</v>
      </c>
      <c r="H44" s="583">
        <v>422</v>
      </c>
      <c r="I44" s="584">
        <v>390</v>
      </c>
      <c r="J44" s="581">
        <v>32</v>
      </c>
      <c r="K44" s="582">
        <v>0.92417061611374407</v>
      </c>
      <c r="L44" s="582">
        <v>7.582938388625593E-2</v>
      </c>
      <c r="M44" s="582">
        <v>1</v>
      </c>
      <c r="N44" s="533"/>
      <c r="O44" s="539"/>
      <c r="P44" s="539"/>
      <c r="Q44" s="539"/>
      <c r="R44" s="539"/>
      <c r="S44" s="539"/>
      <c r="T44" s="539"/>
      <c r="U44" s="539"/>
      <c r="V44" s="539"/>
    </row>
    <row r="45" spans="1:22" s="541" customFormat="1" ht="26.25" thickBot="1" x14ac:dyDescent="0.25">
      <c r="A45" s="600" t="s">
        <v>158</v>
      </c>
      <c r="B45" s="601" t="s">
        <v>540</v>
      </c>
      <c r="C45" s="601" t="s">
        <v>145</v>
      </c>
      <c r="D45" s="601"/>
      <c r="E45" s="601" t="s">
        <v>159</v>
      </c>
      <c r="F45" s="601" t="s">
        <v>160</v>
      </c>
      <c r="G45" s="601" t="s">
        <v>161</v>
      </c>
      <c r="H45" s="583">
        <v>21</v>
      </c>
      <c r="I45" s="584">
        <v>15</v>
      </c>
      <c r="J45" s="581">
        <v>6</v>
      </c>
      <c r="K45" s="582">
        <v>0.7142857142857143</v>
      </c>
      <c r="L45" s="582">
        <v>0.2857142857142857</v>
      </c>
      <c r="M45" s="582">
        <v>1</v>
      </c>
      <c r="N45" s="533"/>
      <c r="O45" s="539"/>
      <c r="P45" s="539"/>
      <c r="Q45" s="539"/>
      <c r="R45" s="539"/>
      <c r="S45" s="539"/>
      <c r="T45" s="539"/>
      <c r="U45" s="539"/>
      <c r="V45" s="539"/>
    </row>
    <row r="46" spans="1:22" s="541" customFormat="1" ht="60" customHeight="1" thickBot="1" x14ac:dyDescent="0.25">
      <c r="A46" s="600" t="s">
        <v>67</v>
      </c>
      <c r="B46" s="601" t="s">
        <v>458</v>
      </c>
      <c r="C46" s="601" t="s">
        <v>829</v>
      </c>
      <c r="D46" s="601"/>
      <c r="E46" s="601" t="s">
        <v>163</v>
      </c>
      <c r="F46" s="601" t="s">
        <v>830</v>
      </c>
      <c r="G46" s="601" t="s">
        <v>817</v>
      </c>
      <c r="H46" s="583">
        <v>512</v>
      </c>
      <c r="I46" s="584">
        <v>395</v>
      </c>
      <c r="J46" s="581">
        <v>117</v>
      </c>
      <c r="K46" s="582">
        <v>0.771484375</v>
      </c>
      <c r="L46" s="582">
        <v>0.228515625</v>
      </c>
      <c r="M46" s="582">
        <v>1</v>
      </c>
      <c r="N46" s="533"/>
      <c r="O46" s="539"/>
      <c r="P46" s="539"/>
      <c r="Q46" s="539"/>
      <c r="R46" s="539"/>
      <c r="S46" s="539"/>
      <c r="T46" s="539"/>
      <c r="U46" s="539"/>
      <c r="V46" s="539"/>
    </row>
    <row r="47" spans="1:22" s="541" customFormat="1" ht="64.5" thickBot="1" x14ac:dyDescent="0.25">
      <c r="A47" s="600" t="s">
        <v>32</v>
      </c>
      <c r="B47" s="601" t="s">
        <v>32</v>
      </c>
      <c r="C47" s="601" t="s">
        <v>780</v>
      </c>
      <c r="D47" s="601"/>
      <c r="E47" s="601" t="s">
        <v>164</v>
      </c>
      <c r="F47" s="601" t="s">
        <v>831</v>
      </c>
      <c r="G47" s="601" t="s">
        <v>832</v>
      </c>
      <c r="H47" s="583">
        <v>40489</v>
      </c>
      <c r="I47" s="584">
        <v>36576</v>
      </c>
      <c r="J47" s="581">
        <v>3913</v>
      </c>
      <c r="K47" s="582">
        <v>0.90335646718861917</v>
      </c>
      <c r="L47" s="582">
        <v>9.6643532811380869E-2</v>
      </c>
      <c r="M47" s="582">
        <v>1</v>
      </c>
      <c r="N47" s="533"/>
      <c r="O47" s="539"/>
      <c r="P47" s="539"/>
      <c r="Q47" s="539"/>
      <c r="R47" s="539"/>
      <c r="S47" s="539"/>
      <c r="T47" s="539"/>
      <c r="U47" s="539"/>
      <c r="V47" s="539"/>
    </row>
    <row r="48" spans="1:22" s="541" customFormat="1" ht="60" customHeight="1" thickBot="1" x14ac:dyDescent="0.25">
      <c r="A48" s="600" t="s">
        <v>69</v>
      </c>
      <c r="B48" s="601" t="s">
        <v>458</v>
      </c>
      <c r="C48" s="601" t="s">
        <v>780</v>
      </c>
      <c r="D48" s="601"/>
      <c r="E48" s="601" t="s">
        <v>165</v>
      </c>
      <c r="F48" s="601" t="s">
        <v>833</v>
      </c>
      <c r="G48" s="601" t="s">
        <v>833</v>
      </c>
      <c r="H48" s="583">
        <v>1976</v>
      </c>
      <c r="I48" s="584">
        <v>1723</v>
      </c>
      <c r="J48" s="581">
        <v>253</v>
      </c>
      <c r="K48" s="582">
        <v>0.87196356275303644</v>
      </c>
      <c r="L48" s="582">
        <v>0.12803643724696356</v>
      </c>
      <c r="M48" s="582">
        <v>1</v>
      </c>
      <c r="N48" s="533"/>
      <c r="O48" s="539"/>
      <c r="P48" s="539"/>
      <c r="Q48" s="539"/>
      <c r="R48" s="539"/>
      <c r="S48" s="539"/>
      <c r="T48" s="539"/>
      <c r="U48" s="539"/>
      <c r="V48" s="539"/>
    </row>
    <row r="49" spans="1:22" s="541" customFormat="1" ht="60" customHeight="1" thickBot="1" x14ac:dyDescent="0.25">
      <c r="A49" s="600" t="s">
        <v>68</v>
      </c>
      <c r="B49" s="601" t="s">
        <v>458</v>
      </c>
      <c r="C49" s="601" t="s">
        <v>829</v>
      </c>
      <c r="D49" s="601"/>
      <c r="E49" s="601" t="s">
        <v>166</v>
      </c>
      <c r="F49" s="601" t="s">
        <v>834</v>
      </c>
      <c r="G49" s="601" t="s">
        <v>835</v>
      </c>
      <c r="H49" s="583">
        <v>42</v>
      </c>
      <c r="I49" s="584">
        <v>9</v>
      </c>
      <c r="J49" s="581">
        <v>33</v>
      </c>
      <c r="K49" s="582">
        <v>0.21428571428571427</v>
      </c>
      <c r="L49" s="582">
        <v>0.7857142857142857</v>
      </c>
      <c r="M49" s="582">
        <v>1</v>
      </c>
      <c r="N49" s="533"/>
      <c r="O49" s="539"/>
      <c r="P49" s="539"/>
      <c r="Q49" s="539"/>
      <c r="R49" s="539"/>
      <c r="S49" s="539"/>
      <c r="T49" s="539"/>
      <c r="U49" s="539"/>
      <c r="V49" s="539"/>
    </row>
    <row r="50" spans="1:22" s="541" customFormat="1" ht="51.75" thickBot="1" x14ac:dyDescent="0.25">
      <c r="A50" s="600" t="s">
        <v>169</v>
      </c>
      <c r="B50" s="601" t="s">
        <v>409</v>
      </c>
      <c r="C50" s="601" t="s">
        <v>836</v>
      </c>
      <c r="D50" s="601"/>
      <c r="E50" s="601" t="s">
        <v>171</v>
      </c>
      <c r="F50" s="601" t="s">
        <v>837</v>
      </c>
      <c r="G50" s="601" t="s">
        <v>838</v>
      </c>
      <c r="H50" s="583">
        <v>10500</v>
      </c>
      <c r="I50" s="584">
        <v>9146</v>
      </c>
      <c r="J50" s="581">
        <v>1354</v>
      </c>
      <c r="K50" s="582">
        <v>0.87104761904761907</v>
      </c>
      <c r="L50" s="582">
        <v>0.12895238095238096</v>
      </c>
      <c r="M50" s="582">
        <v>1</v>
      </c>
      <c r="N50" s="533"/>
      <c r="O50" s="539"/>
      <c r="P50" s="539"/>
      <c r="Q50" s="539"/>
      <c r="R50" s="539"/>
      <c r="S50" s="539"/>
      <c r="T50" s="539"/>
      <c r="U50" s="539"/>
      <c r="V50" s="539"/>
    </row>
    <row r="51" spans="1:22" s="541" customFormat="1" ht="39" thickBot="1" x14ac:dyDescent="0.25">
      <c r="A51" s="600" t="s">
        <v>172</v>
      </c>
      <c r="B51" s="601" t="s">
        <v>220</v>
      </c>
      <c r="C51" s="601" t="s">
        <v>780</v>
      </c>
      <c r="D51" s="601"/>
      <c r="E51" s="601" t="s">
        <v>173</v>
      </c>
      <c r="F51" s="601" t="s">
        <v>800</v>
      </c>
      <c r="G51" s="601" t="s">
        <v>818</v>
      </c>
      <c r="H51" s="583">
        <v>8437</v>
      </c>
      <c r="I51" s="584">
        <v>7374</v>
      </c>
      <c r="J51" s="581">
        <v>1063</v>
      </c>
      <c r="K51" s="582">
        <v>0.87400734858361973</v>
      </c>
      <c r="L51" s="582">
        <v>0.12599265141638022</v>
      </c>
      <c r="M51" s="582">
        <v>1</v>
      </c>
      <c r="N51" s="533"/>
      <c r="O51" s="539"/>
      <c r="P51" s="539"/>
      <c r="Q51" s="539"/>
      <c r="R51" s="539"/>
      <c r="S51" s="539"/>
      <c r="T51" s="539"/>
      <c r="U51" s="539"/>
      <c r="V51" s="539"/>
    </row>
    <row r="52" spans="1:22" s="541" customFormat="1" ht="39" thickBot="1" x14ac:dyDescent="0.25">
      <c r="A52" s="600" t="s">
        <v>84</v>
      </c>
      <c r="B52" s="601" t="s">
        <v>458</v>
      </c>
      <c r="C52" s="601" t="s">
        <v>780</v>
      </c>
      <c r="D52" s="601"/>
      <c r="E52" s="601" t="s">
        <v>174</v>
      </c>
      <c r="F52" s="601" t="s">
        <v>800</v>
      </c>
      <c r="G52" s="601" t="s">
        <v>818</v>
      </c>
      <c r="H52" s="583">
        <v>152</v>
      </c>
      <c r="I52" s="584">
        <v>119</v>
      </c>
      <c r="J52" s="581">
        <v>33</v>
      </c>
      <c r="K52" s="582">
        <v>0.78289473684210531</v>
      </c>
      <c r="L52" s="582">
        <v>0.21710526315789475</v>
      </c>
      <c r="M52" s="582">
        <v>1</v>
      </c>
      <c r="N52" s="533"/>
      <c r="O52" s="539"/>
      <c r="P52" s="539"/>
      <c r="Q52" s="539"/>
      <c r="R52" s="539"/>
      <c r="S52" s="539"/>
      <c r="T52" s="539"/>
      <c r="U52" s="539"/>
      <c r="V52" s="539"/>
    </row>
    <row r="53" spans="1:22" s="541" customFormat="1" ht="39" thickBot="1" x14ac:dyDescent="0.25">
      <c r="A53" s="600" t="s">
        <v>175</v>
      </c>
      <c r="B53" s="601" t="s">
        <v>635</v>
      </c>
      <c r="C53" s="601" t="s">
        <v>780</v>
      </c>
      <c r="D53" s="601" t="s">
        <v>633</v>
      </c>
      <c r="E53" s="601" t="s">
        <v>176</v>
      </c>
      <c r="F53" s="601" t="s">
        <v>800</v>
      </c>
      <c r="G53" s="601" t="s">
        <v>818</v>
      </c>
      <c r="H53" s="583">
        <v>44</v>
      </c>
      <c r="I53" s="584">
        <v>38</v>
      </c>
      <c r="J53" s="581">
        <v>6</v>
      </c>
      <c r="K53" s="582">
        <v>0.86363636363636365</v>
      </c>
      <c r="L53" s="582">
        <v>0.13636363636363635</v>
      </c>
      <c r="M53" s="582">
        <v>1</v>
      </c>
      <c r="N53" s="533"/>
      <c r="O53" s="539"/>
      <c r="P53" s="539"/>
      <c r="Q53" s="539"/>
      <c r="R53" s="539"/>
      <c r="S53" s="539"/>
      <c r="T53" s="539"/>
      <c r="U53" s="539"/>
      <c r="V53" s="539"/>
    </row>
    <row r="54" spans="1:22" s="541" customFormat="1" ht="60" customHeight="1" thickBot="1" x14ac:dyDescent="0.25">
      <c r="A54" s="600" t="s">
        <v>177</v>
      </c>
      <c r="B54" s="601" t="s">
        <v>458</v>
      </c>
      <c r="C54" s="601" t="s">
        <v>780</v>
      </c>
      <c r="D54" s="601"/>
      <c r="E54" s="601" t="s">
        <v>178</v>
      </c>
      <c r="F54" s="601" t="s">
        <v>839</v>
      </c>
      <c r="G54" s="601" t="s">
        <v>840</v>
      </c>
      <c r="H54" s="583">
        <v>51</v>
      </c>
      <c r="I54" s="584">
        <v>7</v>
      </c>
      <c r="J54" s="581">
        <v>44</v>
      </c>
      <c r="K54" s="582">
        <v>0.13725490196078433</v>
      </c>
      <c r="L54" s="582">
        <v>0.86274509803921573</v>
      </c>
      <c r="M54" s="582">
        <v>1</v>
      </c>
      <c r="N54" s="533"/>
      <c r="O54" s="539"/>
      <c r="P54" s="539"/>
      <c r="Q54" s="539"/>
      <c r="R54" s="539"/>
      <c r="S54" s="539"/>
      <c r="T54" s="539"/>
      <c r="U54" s="539"/>
      <c r="V54" s="539"/>
    </row>
    <row r="55" spans="1:22" s="541" customFormat="1" ht="60" customHeight="1" thickBot="1" x14ac:dyDescent="0.25">
      <c r="A55" s="600" t="s">
        <v>181</v>
      </c>
      <c r="B55" s="601" t="s">
        <v>458</v>
      </c>
      <c r="C55" s="601" t="s">
        <v>780</v>
      </c>
      <c r="D55" s="601"/>
      <c r="E55" s="601" t="s">
        <v>841</v>
      </c>
      <c r="F55" s="601" t="s">
        <v>842</v>
      </c>
      <c r="G55" s="601" t="s">
        <v>842</v>
      </c>
      <c r="H55" s="583">
        <v>532</v>
      </c>
      <c r="I55" s="584">
        <v>147</v>
      </c>
      <c r="J55" s="581">
        <v>385</v>
      </c>
      <c r="K55" s="582">
        <v>0.27631578947368424</v>
      </c>
      <c r="L55" s="582">
        <v>0.72368421052631582</v>
      </c>
      <c r="M55" s="582">
        <v>1</v>
      </c>
      <c r="N55" s="533"/>
      <c r="O55" s="539"/>
      <c r="P55" s="539"/>
      <c r="Q55" s="539"/>
      <c r="R55" s="539"/>
      <c r="S55" s="539"/>
      <c r="T55" s="539"/>
      <c r="U55" s="539"/>
      <c r="V55" s="539"/>
    </row>
    <row r="56" spans="1:22" s="541" customFormat="1" ht="60" customHeight="1" thickBot="1" x14ac:dyDescent="0.25">
      <c r="A56" s="600" t="s">
        <v>183</v>
      </c>
      <c r="B56" s="601" t="s">
        <v>458</v>
      </c>
      <c r="C56" s="601" t="s">
        <v>780</v>
      </c>
      <c r="D56" s="601"/>
      <c r="E56" s="601" t="s">
        <v>184</v>
      </c>
      <c r="F56" s="601" t="s">
        <v>843</v>
      </c>
      <c r="G56" s="601" t="s">
        <v>844</v>
      </c>
      <c r="H56" s="583">
        <v>43</v>
      </c>
      <c r="I56" s="584"/>
      <c r="J56" s="581">
        <v>43</v>
      </c>
      <c r="K56" s="582">
        <v>0</v>
      </c>
      <c r="L56" s="582">
        <v>1</v>
      </c>
      <c r="M56" s="582">
        <v>1</v>
      </c>
      <c r="N56" s="533"/>
      <c r="O56" s="539"/>
      <c r="P56" s="539"/>
      <c r="Q56" s="539"/>
      <c r="R56" s="539"/>
      <c r="S56" s="539"/>
      <c r="T56" s="539"/>
      <c r="U56" s="539"/>
      <c r="V56" s="539"/>
    </row>
    <row r="57" spans="1:22" s="541" customFormat="1" ht="60" customHeight="1" thickBot="1" x14ac:dyDescent="0.25">
      <c r="A57" s="600" t="s">
        <v>187</v>
      </c>
      <c r="B57" s="601" t="s">
        <v>458</v>
      </c>
      <c r="C57" s="601" t="s">
        <v>780</v>
      </c>
      <c r="D57" s="601"/>
      <c r="E57" s="601" t="s">
        <v>188</v>
      </c>
      <c r="F57" s="601" t="s">
        <v>845</v>
      </c>
      <c r="G57" s="601" t="s">
        <v>846</v>
      </c>
      <c r="H57" s="583">
        <v>25</v>
      </c>
      <c r="I57" s="584">
        <v>2</v>
      </c>
      <c r="J57" s="581">
        <v>23</v>
      </c>
      <c r="K57" s="582">
        <v>0.08</v>
      </c>
      <c r="L57" s="582">
        <v>0.92</v>
      </c>
      <c r="M57" s="582">
        <v>1</v>
      </c>
      <c r="N57" s="533"/>
      <c r="O57" s="539"/>
      <c r="P57" s="539"/>
      <c r="Q57" s="539"/>
      <c r="R57" s="539"/>
      <c r="S57" s="539"/>
      <c r="T57" s="539"/>
      <c r="U57" s="539"/>
      <c r="V57" s="539"/>
    </row>
    <row r="58" spans="1:22" s="541" customFormat="1" ht="60" customHeight="1" thickBot="1" x14ac:dyDescent="0.25">
      <c r="A58" s="600" t="s">
        <v>189</v>
      </c>
      <c r="B58" s="601" t="s">
        <v>458</v>
      </c>
      <c r="C58" s="601" t="s">
        <v>780</v>
      </c>
      <c r="D58" s="601"/>
      <c r="E58" s="601" t="s">
        <v>190</v>
      </c>
      <c r="F58" s="601" t="s">
        <v>847</v>
      </c>
      <c r="G58" s="601" t="s">
        <v>788</v>
      </c>
      <c r="H58" s="583">
        <v>14</v>
      </c>
      <c r="I58" s="584">
        <v>2</v>
      </c>
      <c r="J58" s="581">
        <v>12</v>
      </c>
      <c r="K58" s="582">
        <v>0.14285714285714285</v>
      </c>
      <c r="L58" s="582">
        <v>0.8571428571428571</v>
      </c>
      <c r="M58" s="582">
        <v>1</v>
      </c>
      <c r="N58" s="533"/>
      <c r="O58" s="539"/>
      <c r="P58" s="539"/>
      <c r="Q58" s="539"/>
      <c r="R58" s="539"/>
      <c r="S58" s="539"/>
      <c r="T58" s="539"/>
      <c r="U58" s="539"/>
      <c r="V58" s="539"/>
    </row>
    <row r="59" spans="1:22" s="541" customFormat="1" ht="13.5" thickBot="1" x14ac:dyDescent="0.25">
      <c r="A59" s="600" t="s">
        <v>191</v>
      </c>
      <c r="B59" s="601" t="s">
        <v>6</v>
      </c>
      <c r="C59" s="601" t="s">
        <v>192</v>
      </c>
      <c r="D59" s="601"/>
      <c r="E59" s="601" t="s">
        <v>193</v>
      </c>
      <c r="F59" s="601" t="s">
        <v>194</v>
      </c>
      <c r="G59" s="601" t="s">
        <v>194</v>
      </c>
      <c r="H59" s="583">
        <v>1717</v>
      </c>
      <c r="I59" s="584">
        <v>1612</v>
      </c>
      <c r="J59" s="595">
        <v>105</v>
      </c>
      <c r="K59" s="582">
        <v>0.93884682585905654</v>
      </c>
      <c r="L59" s="582">
        <v>6.1153174140943505E-2</v>
      </c>
      <c r="M59" s="582">
        <v>1</v>
      </c>
      <c r="N59" s="533"/>
      <c r="O59" s="539"/>
      <c r="P59" s="539"/>
      <c r="Q59" s="539"/>
      <c r="R59" s="539"/>
      <c r="S59" s="539"/>
      <c r="T59" s="539"/>
      <c r="U59" s="539"/>
      <c r="V59" s="539"/>
    </row>
    <row r="60" spans="1:22" s="541" customFormat="1" ht="39" thickBot="1" x14ac:dyDescent="0.25">
      <c r="A60" s="600" t="s">
        <v>195</v>
      </c>
      <c r="B60" s="601" t="s">
        <v>6</v>
      </c>
      <c r="C60" s="601" t="s">
        <v>192</v>
      </c>
      <c r="D60" s="601"/>
      <c r="E60" s="601" t="s">
        <v>196</v>
      </c>
      <c r="F60" s="601" t="s">
        <v>197</v>
      </c>
      <c r="G60" s="601" t="s">
        <v>198</v>
      </c>
      <c r="H60" s="597">
        <v>12018</v>
      </c>
      <c r="I60" s="594">
        <v>10456</v>
      </c>
      <c r="J60" s="596">
        <v>1562</v>
      </c>
      <c r="K60" s="582">
        <v>0.87002829089698785</v>
      </c>
      <c r="L60" s="582">
        <v>0.12997170910301215</v>
      </c>
      <c r="M60" s="582">
        <v>1</v>
      </c>
      <c r="N60" s="533"/>
      <c r="O60" s="539"/>
      <c r="P60" s="539"/>
      <c r="Q60" s="539"/>
      <c r="R60" s="539"/>
      <c r="S60" s="539"/>
      <c r="T60" s="539"/>
      <c r="U60" s="539"/>
      <c r="V60" s="539"/>
    </row>
    <row r="61" spans="1:22" s="541" customFormat="1" ht="30" customHeight="1" thickBot="1" x14ac:dyDescent="0.25">
      <c r="A61" s="600" t="s">
        <v>51</v>
      </c>
      <c r="B61" s="601" t="s">
        <v>6</v>
      </c>
      <c r="C61" s="601" t="s">
        <v>199</v>
      </c>
      <c r="D61" s="601"/>
      <c r="E61" s="601" t="s">
        <v>200</v>
      </c>
      <c r="F61" s="607">
        <v>9732</v>
      </c>
      <c r="G61" s="607">
        <v>9732</v>
      </c>
      <c r="H61" s="597">
        <v>4479</v>
      </c>
      <c r="I61" s="594">
        <v>1818</v>
      </c>
      <c r="J61" s="596">
        <v>2661</v>
      </c>
      <c r="K61" s="582">
        <v>0.40589417280643003</v>
      </c>
      <c r="L61" s="582">
        <v>0.59410582719356997</v>
      </c>
      <c r="M61" s="582">
        <v>1</v>
      </c>
      <c r="N61" s="533"/>
      <c r="O61" s="539"/>
      <c r="P61" s="539"/>
      <c r="Q61" s="539"/>
      <c r="R61" s="539"/>
      <c r="S61" s="539"/>
      <c r="T61" s="539"/>
      <c r="U61" s="539"/>
      <c r="V61" s="539"/>
    </row>
    <row r="62" spans="1:22" s="541" customFormat="1" ht="30" customHeight="1" thickBot="1" x14ac:dyDescent="0.25">
      <c r="A62" s="600" t="s">
        <v>49</v>
      </c>
      <c r="B62" s="601" t="s">
        <v>6</v>
      </c>
      <c r="C62" s="601" t="s">
        <v>201</v>
      </c>
      <c r="D62" s="601"/>
      <c r="E62" s="601" t="s">
        <v>202</v>
      </c>
      <c r="F62" s="607">
        <v>9823</v>
      </c>
      <c r="G62" s="607">
        <v>9823</v>
      </c>
      <c r="H62" s="597">
        <v>3211</v>
      </c>
      <c r="I62" s="594">
        <v>1512</v>
      </c>
      <c r="J62" s="596">
        <v>1699</v>
      </c>
      <c r="K62" s="582">
        <v>0.47088134537527249</v>
      </c>
      <c r="L62" s="582">
        <v>0.52911865462472751</v>
      </c>
      <c r="M62" s="582">
        <v>1</v>
      </c>
      <c r="N62" s="533"/>
      <c r="O62" s="539"/>
      <c r="P62" s="539"/>
      <c r="Q62" s="539"/>
      <c r="R62" s="539"/>
      <c r="S62" s="539"/>
      <c r="T62" s="539"/>
      <c r="U62" s="539"/>
      <c r="V62" s="539"/>
    </row>
    <row r="63" spans="1:22" s="541" customFormat="1" ht="30" customHeight="1" thickBot="1" x14ac:dyDescent="0.25">
      <c r="A63" s="602" t="s">
        <v>776</v>
      </c>
      <c r="B63" s="603" t="s">
        <v>458</v>
      </c>
      <c r="C63" s="603" t="s">
        <v>777</v>
      </c>
      <c r="D63" s="603"/>
      <c r="E63" s="603" t="s">
        <v>778</v>
      </c>
      <c r="F63" s="608" t="s">
        <v>779</v>
      </c>
      <c r="G63" s="608" t="s">
        <v>779</v>
      </c>
      <c r="H63" s="586">
        <v>54</v>
      </c>
      <c r="I63" s="587">
        <v>17</v>
      </c>
      <c r="J63" s="588">
        <v>37</v>
      </c>
      <c r="K63" s="609">
        <v>0.31481481481481483</v>
      </c>
      <c r="L63" s="585">
        <v>0.68518518518518523</v>
      </c>
      <c r="M63" s="585">
        <v>1</v>
      </c>
      <c r="N63" s="575"/>
      <c r="O63" s="576"/>
      <c r="P63" s="577"/>
      <c r="Q63" s="577"/>
      <c r="R63" s="577"/>
      <c r="S63" s="577"/>
      <c r="T63" s="577"/>
      <c r="U63" s="577"/>
      <c r="V63" s="576"/>
    </row>
    <row r="64" spans="1:22" s="381" customFormat="1" ht="21.75" customHeight="1" thickBot="1" x14ac:dyDescent="0.3">
      <c r="A64" s="506"/>
      <c r="B64" s="506"/>
      <c r="C64" s="373"/>
      <c r="D64" s="373"/>
      <c r="E64" s="373"/>
      <c r="F64" s="373"/>
      <c r="G64" s="373"/>
      <c r="H64" s="449"/>
      <c r="I64" s="449"/>
      <c r="J64" s="449"/>
      <c r="K64" s="449"/>
      <c r="L64" s="449"/>
      <c r="M64" s="449"/>
      <c r="N64" s="449"/>
    </row>
    <row r="65" spans="1:22" s="381" customFormat="1" ht="27.75" customHeight="1" thickBot="1" x14ac:dyDescent="0.25">
      <c r="A65" s="517" t="s">
        <v>2</v>
      </c>
      <c r="B65" s="518"/>
      <c r="C65" s="518"/>
      <c r="D65" s="518"/>
      <c r="E65" s="518"/>
      <c r="F65" s="518"/>
      <c r="G65" s="519"/>
      <c r="H65" s="520" t="s">
        <v>450</v>
      </c>
      <c r="I65" s="521"/>
      <c r="J65" s="522"/>
      <c r="K65" s="523" t="s">
        <v>352</v>
      </c>
      <c r="L65" s="524"/>
      <c r="M65" s="525"/>
      <c r="N65" s="449"/>
      <c r="O65" s="526" t="s">
        <v>352</v>
      </c>
      <c r="P65" s="527"/>
      <c r="Q65" s="527"/>
      <c r="R65" s="527"/>
      <c r="S65" s="527"/>
      <c r="T65" s="527"/>
      <c r="U65" s="528"/>
    </row>
    <row r="66" spans="1:22" ht="15" customHeight="1" x14ac:dyDescent="0.2">
      <c r="A66" s="784" t="s">
        <v>429</v>
      </c>
      <c r="B66" s="780" t="s">
        <v>439</v>
      </c>
      <c r="C66" s="780" t="s">
        <v>90</v>
      </c>
      <c r="D66" s="780" t="s">
        <v>91</v>
      </c>
      <c r="E66" s="780" t="s">
        <v>92</v>
      </c>
      <c r="F66" s="780" t="s">
        <v>93</v>
      </c>
      <c r="G66" s="778" t="s">
        <v>277</v>
      </c>
      <c r="H66" s="784" t="s">
        <v>278</v>
      </c>
      <c r="I66" s="782" t="s">
        <v>279</v>
      </c>
      <c r="J66" s="782" t="s">
        <v>448</v>
      </c>
      <c r="K66" s="782" t="s">
        <v>284</v>
      </c>
      <c r="L66" s="782" t="s">
        <v>448</v>
      </c>
      <c r="M66" s="778" t="s">
        <v>288</v>
      </c>
      <c r="N66" s="449"/>
      <c r="O66" s="786" t="s">
        <v>641</v>
      </c>
      <c r="P66" s="784" t="s">
        <v>278</v>
      </c>
      <c r="Q66" s="782" t="s">
        <v>279</v>
      </c>
      <c r="R66" s="782" t="s">
        <v>448</v>
      </c>
      <c r="S66" s="782" t="s">
        <v>284</v>
      </c>
      <c r="T66" s="782" t="s">
        <v>449</v>
      </c>
      <c r="U66" s="778" t="s">
        <v>288</v>
      </c>
      <c r="V66" s="381"/>
    </row>
    <row r="67" spans="1:22" ht="48" customHeight="1" thickBot="1" x14ac:dyDescent="0.25">
      <c r="A67" s="785"/>
      <c r="B67" s="781"/>
      <c r="C67" s="781"/>
      <c r="D67" s="781"/>
      <c r="E67" s="781"/>
      <c r="F67" s="781"/>
      <c r="G67" s="779"/>
      <c r="H67" s="785"/>
      <c r="I67" s="783"/>
      <c r="J67" s="783"/>
      <c r="K67" s="783"/>
      <c r="L67" s="783"/>
      <c r="M67" s="779"/>
      <c r="N67" s="449"/>
      <c r="O67" s="787" t="s">
        <v>441</v>
      </c>
      <c r="P67" s="785"/>
      <c r="Q67" s="783"/>
      <c r="R67" s="783"/>
      <c r="S67" s="783"/>
      <c r="T67" s="783"/>
      <c r="U67" s="779"/>
      <c r="V67" s="381"/>
    </row>
    <row r="68" spans="1:22" s="541" customFormat="1" ht="64.5" thickBot="1" x14ac:dyDescent="0.25">
      <c r="A68" s="598" t="s">
        <v>55</v>
      </c>
      <c r="B68" s="599" t="s">
        <v>404</v>
      </c>
      <c r="C68" s="599" t="s">
        <v>780</v>
      </c>
      <c r="D68" s="599"/>
      <c r="E68" s="599" t="s">
        <v>95</v>
      </c>
      <c r="F68" s="599" t="s">
        <v>781</v>
      </c>
      <c r="G68" s="599" t="s">
        <v>782</v>
      </c>
      <c r="H68" s="579">
        <v>532</v>
      </c>
      <c r="I68" s="580">
        <v>434</v>
      </c>
      <c r="J68" s="581">
        <v>98</v>
      </c>
      <c r="K68" s="582">
        <v>0.81599999999999995</v>
      </c>
      <c r="L68" s="582">
        <v>0.184</v>
      </c>
      <c r="M68" s="582">
        <v>1</v>
      </c>
      <c r="N68" s="540"/>
      <c r="O68" s="534" t="s">
        <v>6</v>
      </c>
      <c r="P68" s="535">
        <v>1687</v>
      </c>
      <c r="Q68" s="536">
        <v>0</v>
      </c>
      <c r="R68" s="536">
        <v>1687</v>
      </c>
      <c r="S68" s="302">
        <v>0</v>
      </c>
      <c r="T68" s="537">
        <v>1</v>
      </c>
      <c r="U68" s="538">
        <v>1</v>
      </c>
      <c r="V68" s="539"/>
    </row>
    <row r="69" spans="1:22" s="541" customFormat="1" ht="64.5" thickBot="1" x14ac:dyDescent="0.25">
      <c r="A69" s="600" t="s">
        <v>56</v>
      </c>
      <c r="B69" s="601" t="s">
        <v>404</v>
      </c>
      <c r="C69" s="601" t="s">
        <v>780</v>
      </c>
      <c r="D69" s="601"/>
      <c r="E69" s="601" t="s">
        <v>96</v>
      </c>
      <c r="F69" s="601" t="s">
        <v>783</v>
      </c>
      <c r="G69" s="601" t="s">
        <v>784</v>
      </c>
      <c r="H69" s="583">
        <v>197</v>
      </c>
      <c r="I69" s="584">
        <v>160</v>
      </c>
      <c r="J69" s="581">
        <v>37</v>
      </c>
      <c r="K69" s="582">
        <v>0.81200000000000006</v>
      </c>
      <c r="L69" s="582">
        <v>0.188</v>
      </c>
      <c r="M69" s="582">
        <v>1</v>
      </c>
      <c r="N69" s="540"/>
      <c r="O69" s="543" t="s">
        <v>404</v>
      </c>
      <c r="P69" s="535">
        <v>1229</v>
      </c>
      <c r="Q69" s="536">
        <v>944</v>
      </c>
      <c r="R69" s="536">
        <v>285</v>
      </c>
      <c r="S69" s="278">
        <v>0.76800000000000002</v>
      </c>
      <c r="T69" s="532">
        <v>0.23200000000000001</v>
      </c>
      <c r="U69" s="544">
        <v>1</v>
      </c>
      <c r="V69" s="539"/>
    </row>
    <row r="70" spans="1:22" s="541" customFormat="1" ht="51.75" thickBot="1" x14ac:dyDescent="0.25">
      <c r="A70" s="600" t="s">
        <v>54</v>
      </c>
      <c r="B70" s="601" t="s">
        <v>404</v>
      </c>
      <c r="C70" s="601" t="s">
        <v>780</v>
      </c>
      <c r="D70" s="601"/>
      <c r="E70" s="601" t="s">
        <v>553</v>
      </c>
      <c r="F70" s="601" t="s">
        <v>785</v>
      </c>
      <c r="G70" s="601" t="s">
        <v>786</v>
      </c>
      <c r="H70" s="583">
        <v>495</v>
      </c>
      <c r="I70" s="584">
        <v>350</v>
      </c>
      <c r="J70" s="581">
        <v>145</v>
      </c>
      <c r="K70" s="582">
        <v>0.70699999999999996</v>
      </c>
      <c r="L70" s="582">
        <v>0.29299999999999998</v>
      </c>
      <c r="M70" s="582">
        <v>1</v>
      </c>
      <c r="N70" s="540"/>
      <c r="O70" s="543" t="s">
        <v>587</v>
      </c>
      <c r="P70" s="535">
        <v>3965</v>
      </c>
      <c r="Q70" s="536">
        <v>2919</v>
      </c>
      <c r="R70" s="536">
        <v>1046</v>
      </c>
      <c r="S70" s="278">
        <v>0.73599999999999999</v>
      </c>
      <c r="T70" s="532">
        <v>0.26400000000000001</v>
      </c>
      <c r="U70" s="544">
        <v>1</v>
      </c>
      <c r="V70" s="539"/>
    </row>
    <row r="71" spans="1:22" s="541" customFormat="1" ht="45" customHeight="1" thickBot="1" x14ac:dyDescent="0.25">
      <c r="A71" s="602" t="s">
        <v>767</v>
      </c>
      <c r="B71" s="603" t="s">
        <v>404</v>
      </c>
      <c r="C71" s="603" t="s">
        <v>94</v>
      </c>
      <c r="D71" s="603"/>
      <c r="E71" s="603" t="s">
        <v>768</v>
      </c>
      <c r="F71" s="603" t="s">
        <v>769</v>
      </c>
      <c r="G71" s="603" t="s">
        <v>769</v>
      </c>
      <c r="H71" s="583">
        <v>5</v>
      </c>
      <c r="I71" s="584">
        <v>0</v>
      </c>
      <c r="J71" s="581">
        <v>5</v>
      </c>
      <c r="K71" s="582">
        <v>0</v>
      </c>
      <c r="L71" s="582">
        <v>1</v>
      </c>
      <c r="M71" s="582">
        <v>1</v>
      </c>
      <c r="N71" s="540"/>
      <c r="O71" s="543" t="s">
        <v>406</v>
      </c>
      <c r="P71" s="535">
        <v>1475</v>
      </c>
      <c r="Q71" s="536">
        <v>1000</v>
      </c>
      <c r="R71" s="536">
        <v>475</v>
      </c>
      <c r="S71" s="278">
        <v>0.67800000000000005</v>
      </c>
      <c r="T71" s="532">
        <v>0.32200000000000001</v>
      </c>
      <c r="U71" s="544">
        <v>1</v>
      </c>
      <c r="V71" s="539"/>
    </row>
    <row r="72" spans="1:22" s="541" customFormat="1" ht="39" thickBot="1" x14ac:dyDescent="0.25">
      <c r="A72" s="600" t="s">
        <v>57</v>
      </c>
      <c r="B72" s="601" t="s">
        <v>635</v>
      </c>
      <c r="C72" s="601" t="s">
        <v>780</v>
      </c>
      <c r="D72" s="601" t="s">
        <v>633</v>
      </c>
      <c r="E72" s="601" t="s">
        <v>97</v>
      </c>
      <c r="F72" s="601" t="s">
        <v>787</v>
      </c>
      <c r="G72" s="601" t="s">
        <v>788</v>
      </c>
      <c r="H72" s="583">
        <v>265</v>
      </c>
      <c r="I72" s="584">
        <v>213</v>
      </c>
      <c r="J72" s="581">
        <v>52</v>
      </c>
      <c r="K72" s="582">
        <v>0.80400000000000005</v>
      </c>
      <c r="L72" s="582">
        <v>0.19600000000000001</v>
      </c>
      <c r="M72" s="582">
        <v>1</v>
      </c>
      <c r="N72" s="540"/>
      <c r="O72" s="543" t="s">
        <v>407</v>
      </c>
      <c r="P72" s="535">
        <v>1531</v>
      </c>
      <c r="Q72" s="536">
        <v>1116</v>
      </c>
      <c r="R72" s="536">
        <v>415</v>
      </c>
      <c r="S72" s="278">
        <v>0.72899999999999998</v>
      </c>
      <c r="T72" s="532">
        <v>0.27100000000000002</v>
      </c>
      <c r="U72" s="544">
        <v>1</v>
      </c>
      <c r="V72" s="539"/>
    </row>
    <row r="73" spans="1:22" s="541" customFormat="1" ht="39" thickBot="1" x14ac:dyDescent="0.25">
      <c r="A73" s="600" t="s">
        <v>77</v>
      </c>
      <c r="B73" s="601" t="s">
        <v>406</v>
      </c>
      <c r="C73" s="601" t="s">
        <v>780</v>
      </c>
      <c r="D73" s="601"/>
      <c r="E73" s="601" t="s">
        <v>100</v>
      </c>
      <c r="F73" s="601" t="s">
        <v>789</v>
      </c>
      <c r="G73" s="601" t="s">
        <v>790</v>
      </c>
      <c r="H73" s="583">
        <v>856</v>
      </c>
      <c r="I73" s="584">
        <v>596</v>
      </c>
      <c r="J73" s="581">
        <v>260</v>
      </c>
      <c r="K73" s="582">
        <v>0.69599999999999995</v>
      </c>
      <c r="L73" s="582">
        <v>0.30399999999999999</v>
      </c>
      <c r="M73" s="582">
        <v>1</v>
      </c>
      <c r="N73" s="540"/>
      <c r="O73" s="543" t="s">
        <v>655</v>
      </c>
      <c r="P73" s="535">
        <v>4967</v>
      </c>
      <c r="Q73" s="536">
        <v>4557</v>
      </c>
      <c r="R73" s="536">
        <v>410</v>
      </c>
      <c r="S73" s="278">
        <v>0.91700000000000004</v>
      </c>
      <c r="T73" s="532">
        <v>8.3000000000000004E-2</v>
      </c>
      <c r="U73" s="544">
        <v>1</v>
      </c>
      <c r="V73" s="539"/>
    </row>
    <row r="74" spans="1:22" s="541" customFormat="1" ht="26.25" thickBot="1" x14ac:dyDescent="0.25">
      <c r="A74" s="600" t="s">
        <v>101</v>
      </c>
      <c r="B74" s="601" t="s">
        <v>406</v>
      </c>
      <c r="C74" s="601" t="s">
        <v>102</v>
      </c>
      <c r="D74" s="601"/>
      <c r="E74" s="601" t="s">
        <v>103</v>
      </c>
      <c r="F74" s="601" t="s">
        <v>791</v>
      </c>
      <c r="G74" s="601" t="s">
        <v>792</v>
      </c>
      <c r="H74" s="583">
        <v>210</v>
      </c>
      <c r="I74" s="584">
        <v>154</v>
      </c>
      <c r="J74" s="581">
        <v>56</v>
      </c>
      <c r="K74" s="582">
        <v>0.73299999999999998</v>
      </c>
      <c r="L74" s="582">
        <v>0.26700000000000002</v>
      </c>
      <c r="M74" s="582">
        <v>1</v>
      </c>
      <c r="N74" s="540"/>
      <c r="O74" s="543" t="s">
        <v>218</v>
      </c>
      <c r="P74" s="535">
        <v>1374</v>
      </c>
      <c r="Q74" s="536">
        <v>533</v>
      </c>
      <c r="R74" s="536">
        <v>841</v>
      </c>
      <c r="S74" s="278">
        <v>0.38800000000000001</v>
      </c>
      <c r="T74" s="532">
        <v>0.61199999999999999</v>
      </c>
      <c r="U74" s="544">
        <v>1</v>
      </c>
      <c r="V74" s="539"/>
    </row>
    <row r="75" spans="1:22" s="541" customFormat="1" ht="26.25" thickBot="1" x14ac:dyDescent="0.25">
      <c r="A75" s="600" t="s">
        <v>80</v>
      </c>
      <c r="B75" s="601" t="s">
        <v>406</v>
      </c>
      <c r="C75" s="601" t="s">
        <v>102</v>
      </c>
      <c r="D75" s="601"/>
      <c r="E75" s="601" t="s">
        <v>105</v>
      </c>
      <c r="F75" s="601" t="s">
        <v>791</v>
      </c>
      <c r="G75" s="601" t="s">
        <v>793</v>
      </c>
      <c r="H75" s="583">
        <v>409</v>
      </c>
      <c r="I75" s="584">
        <v>250</v>
      </c>
      <c r="J75" s="581">
        <v>159</v>
      </c>
      <c r="K75" s="582">
        <v>0.61099999999999999</v>
      </c>
      <c r="L75" s="582">
        <v>0.38900000000000001</v>
      </c>
      <c r="M75" s="582">
        <v>1</v>
      </c>
      <c r="N75" s="540"/>
      <c r="O75" s="543" t="s">
        <v>29</v>
      </c>
      <c r="P75" s="535">
        <v>4634</v>
      </c>
      <c r="Q75" s="536">
        <v>3930</v>
      </c>
      <c r="R75" s="536">
        <v>704</v>
      </c>
      <c r="S75" s="278">
        <v>0.84799999999999998</v>
      </c>
      <c r="T75" s="532">
        <v>0.152</v>
      </c>
      <c r="U75" s="544">
        <v>1</v>
      </c>
      <c r="V75" s="539"/>
    </row>
    <row r="76" spans="1:22" s="541" customFormat="1" ht="60" customHeight="1" thickBot="1" x14ac:dyDescent="0.25">
      <c r="A76" s="600" t="s">
        <v>106</v>
      </c>
      <c r="B76" s="601" t="s">
        <v>587</v>
      </c>
      <c r="C76" s="601" t="s">
        <v>102</v>
      </c>
      <c r="D76" s="601"/>
      <c r="E76" s="601" t="s">
        <v>107</v>
      </c>
      <c r="F76" s="601" t="s">
        <v>794</v>
      </c>
      <c r="G76" s="601" t="s">
        <v>795</v>
      </c>
      <c r="H76" s="583">
        <v>157</v>
      </c>
      <c r="I76" s="584">
        <v>44</v>
      </c>
      <c r="J76" s="581">
        <v>113</v>
      </c>
      <c r="K76" s="582">
        <v>0.28000000000000003</v>
      </c>
      <c r="L76" s="582">
        <v>0.72</v>
      </c>
      <c r="M76" s="582">
        <v>1</v>
      </c>
      <c r="N76" s="540"/>
      <c r="O76" s="543" t="s">
        <v>40</v>
      </c>
      <c r="P76" s="535">
        <v>339</v>
      </c>
      <c r="Q76" s="536">
        <v>325</v>
      </c>
      <c r="R76" s="536">
        <v>14</v>
      </c>
      <c r="S76" s="278">
        <v>0.95899999999999996</v>
      </c>
      <c r="T76" s="532">
        <v>4.1000000000000002E-2</v>
      </c>
      <c r="U76" s="544">
        <v>1</v>
      </c>
      <c r="V76" s="539"/>
    </row>
    <row r="77" spans="1:22" s="541" customFormat="1" ht="26.25" thickBot="1" x14ac:dyDescent="0.25">
      <c r="A77" s="600" t="s">
        <v>36</v>
      </c>
      <c r="B77" s="601" t="s">
        <v>587</v>
      </c>
      <c r="C77" s="601" t="s">
        <v>102</v>
      </c>
      <c r="D77" s="601"/>
      <c r="E77" s="601" t="s">
        <v>109</v>
      </c>
      <c r="F77" s="601" t="s">
        <v>794</v>
      </c>
      <c r="G77" s="601" t="s">
        <v>795</v>
      </c>
      <c r="H77" s="583">
        <v>107</v>
      </c>
      <c r="I77" s="584">
        <v>36</v>
      </c>
      <c r="J77" s="581">
        <v>71</v>
      </c>
      <c r="K77" s="582">
        <v>0.33600000000000002</v>
      </c>
      <c r="L77" s="582">
        <v>0.66400000000000003</v>
      </c>
      <c r="M77" s="582">
        <v>1</v>
      </c>
      <c r="N77" s="540"/>
      <c r="O77" s="543" t="s">
        <v>540</v>
      </c>
      <c r="P77" s="535">
        <v>1557</v>
      </c>
      <c r="Q77" s="536">
        <v>1183</v>
      </c>
      <c r="R77" s="536">
        <v>374</v>
      </c>
      <c r="S77" s="278">
        <v>0.76</v>
      </c>
      <c r="T77" s="532">
        <v>0.24</v>
      </c>
      <c r="U77" s="544">
        <v>1</v>
      </c>
      <c r="V77" s="539"/>
    </row>
    <row r="78" spans="1:22" s="541" customFormat="1" ht="26.25" thickBot="1" x14ac:dyDescent="0.25">
      <c r="A78" s="600" t="s">
        <v>37</v>
      </c>
      <c r="B78" s="601" t="s">
        <v>587</v>
      </c>
      <c r="C78" s="601" t="s">
        <v>110</v>
      </c>
      <c r="D78" s="601"/>
      <c r="E78" s="601" t="s">
        <v>111</v>
      </c>
      <c r="F78" s="601" t="s">
        <v>791</v>
      </c>
      <c r="G78" s="601" t="s">
        <v>793</v>
      </c>
      <c r="H78" s="583">
        <v>2556</v>
      </c>
      <c r="I78" s="584">
        <v>2196</v>
      </c>
      <c r="J78" s="581">
        <v>360</v>
      </c>
      <c r="K78" s="582">
        <v>0.85899999999999999</v>
      </c>
      <c r="L78" s="582">
        <v>0.14099999999999999</v>
      </c>
      <c r="M78" s="582">
        <v>1</v>
      </c>
      <c r="N78" s="540"/>
      <c r="O78" s="543" t="s">
        <v>32</v>
      </c>
      <c r="P78" s="535">
        <v>3108</v>
      </c>
      <c r="Q78" s="536">
        <v>2619</v>
      </c>
      <c r="R78" s="536">
        <v>489</v>
      </c>
      <c r="S78" s="278">
        <v>0.84299999999999997</v>
      </c>
      <c r="T78" s="532">
        <v>0.157</v>
      </c>
      <c r="U78" s="544">
        <v>1</v>
      </c>
      <c r="V78" s="539"/>
    </row>
    <row r="79" spans="1:22" s="541" customFormat="1" ht="26.25" thickBot="1" x14ac:dyDescent="0.25">
      <c r="A79" s="600" t="s">
        <v>38</v>
      </c>
      <c r="B79" s="601" t="s">
        <v>587</v>
      </c>
      <c r="C79" s="601" t="s">
        <v>110</v>
      </c>
      <c r="D79" s="601"/>
      <c r="E79" s="601" t="s">
        <v>112</v>
      </c>
      <c r="F79" s="601" t="s">
        <v>791</v>
      </c>
      <c r="G79" s="601" t="s">
        <v>793</v>
      </c>
      <c r="H79" s="583">
        <v>1004</v>
      </c>
      <c r="I79" s="584">
        <v>643</v>
      </c>
      <c r="J79" s="581">
        <v>361</v>
      </c>
      <c r="K79" s="582">
        <v>0.64</v>
      </c>
      <c r="L79" s="582">
        <v>0.36</v>
      </c>
      <c r="M79" s="582">
        <v>1</v>
      </c>
      <c r="N79" s="540"/>
      <c r="O79" s="543" t="s">
        <v>220</v>
      </c>
      <c r="P79" s="535">
        <v>861</v>
      </c>
      <c r="Q79" s="536">
        <v>510</v>
      </c>
      <c r="R79" s="536">
        <v>351</v>
      </c>
      <c r="S79" s="278">
        <v>0.59199999999999997</v>
      </c>
      <c r="T79" s="532">
        <v>0.40799999999999997</v>
      </c>
      <c r="U79" s="544">
        <v>1</v>
      </c>
      <c r="V79" s="539"/>
    </row>
    <row r="80" spans="1:22" s="541" customFormat="1" ht="30" customHeight="1" thickBot="1" x14ac:dyDescent="0.25">
      <c r="A80" s="600" t="s">
        <v>113</v>
      </c>
      <c r="B80" s="601" t="s">
        <v>587</v>
      </c>
      <c r="C80" s="601" t="s">
        <v>780</v>
      </c>
      <c r="D80" s="601"/>
      <c r="E80" s="601" t="s">
        <v>114</v>
      </c>
      <c r="F80" s="601" t="s">
        <v>796</v>
      </c>
      <c r="G80" s="601" t="s">
        <v>790</v>
      </c>
      <c r="H80" s="583">
        <v>141</v>
      </c>
      <c r="I80" s="584">
        <v>0</v>
      </c>
      <c r="J80" s="581">
        <v>141</v>
      </c>
      <c r="K80" s="582">
        <v>0</v>
      </c>
      <c r="L80" s="582">
        <v>1</v>
      </c>
      <c r="M80" s="582">
        <v>1</v>
      </c>
      <c r="N80" s="540"/>
      <c r="O80" s="543" t="s">
        <v>409</v>
      </c>
      <c r="P80" s="535">
        <v>1015</v>
      </c>
      <c r="Q80" s="536">
        <v>752</v>
      </c>
      <c r="R80" s="536">
        <v>263</v>
      </c>
      <c r="S80" s="278">
        <v>0.74099999999999999</v>
      </c>
      <c r="T80" s="532">
        <v>0.25900000000000001</v>
      </c>
      <c r="U80" s="544">
        <v>1</v>
      </c>
      <c r="V80" s="539"/>
    </row>
    <row r="81" spans="1:22" s="541" customFormat="1" ht="26.25" thickBot="1" x14ac:dyDescent="0.25">
      <c r="A81" s="600" t="s">
        <v>62</v>
      </c>
      <c r="B81" s="601" t="s">
        <v>407</v>
      </c>
      <c r="C81" s="601" t="s">
        <v>780</v>
      </c>
      <c r="D81" s="601"/>
      <c r="E81" s="601" t="s">
        <v>115</v>
      </c>
      <c r="F81" s="601" t="s">
        <v>116</v>
      </c>
      <c r="G81" s="601" t="s">
        <v>117</v>
      </c>
      <c r="H81" s="583">
        <v>372</v>
      </c>
      <c r="I81" s="584">
        <v>208</v>
      </c>
      <c r="J81" s="581">
        <v>164</v>
      </c>
      <c r="K81" s="582">
        <v>0.55900000000000005</v>
      </c>
      <c r="L81" s="582">
        <v>0.441</v>
      </c>
      <c r="M81" s="582">
        <v>1</v>
      </c>
      <c r="N81" s="540"/>
      <c r="O81" s="543" t="s">
        <v>635</v>
      </c>
      <c r="P81" s="535">
        <v>270</v>
      </c>
      <c r="Q81" s="536">
        <v>213</v>
      </c>
      <c r="R81" s="536">
        <v>57</v>
      </c>
      <c r="S81" s="278">
        <v>0.78900000000000003</v>
      </c>
      <c r="T81" s="532">
        <v>0.21099999999999999</v>
      </c>
      <c r="U81" s="544">
        <v>1</v>
      </c>
      <c r="V81" s="539"/>
    </row>
    <row r="82" spans="1:22" s="541" customFormat="1" ht="39" thickBot="1" x14ac:dyDescent="0.25">
      <c r="A82" s="600" t="s">
        <v>118</v>
      </c>
      <c r="B82" s="601" t="s">
        <v>407</v>
      </c>
      <c r="C82" s="601" t="s">
        <v>780</v>
      </c>
      <c r="D82" s="601"/>
      <c r="E82" s="601" t="s">
        <v>797</v>
      </c>
      <c r="F82" s="601" t="s">
        <v>798</v>
      </c>
      <c r="G82" s="601" t="s">
        <v>799</v>
      </c>
      <c r="H82" s="583">
        <v>161</v>
      </c>
      <c r="I82" s="584">
        <v>110</v>
      </c>
      <c r="J82" s="581">
        <v>51</v>
      </c>
      <c r="K82" s="582">
        <v>0.68300000000000005</v>
      </c>
      <c r="L82" s="582">
        <v>0.317</v>
      </c>
      <c r="M82" s="582">
        <v>1</v>
      </c>
      <c r="N82" s="540"/>
      <c r="O82" s="543" t="s">
        <v>458</v>
      </c>
      <c r="P82" s="535">
        <v>866</v>
      </c>
      <c r="Q82" s="536">
        <v>220</v>
      </c>
      <c r="R82" s="536">
        <v>646</v>
      </c>
      <c r="S82" s="278">
        <v>0.254</v>
      </c>
      <c r="T82" s="532">
        <v>0.746</v>
      </c>
      <c r="U82" s="544">
        <v>1</v>
      </c>
      <c r="V82" s="539"/>
    </row>
    <row r="83" spans="1:22" s="541" customFormat="1" ht="39" thickBot="1" x14ac:dyDescent="0.25">
      <c r="A83" s="600" t="s">
        <v>61</v>
      </c>
      <c r="B83" s="601" t="s">
        <v>407</v>
      </c>
      <c r="C83" s="601" t="s">
        <v>780</v>
      </c>
      <c r="D83" s="601"/>
      <c r="E83" s="601" t="s">
        <v>122</v>
      </c>
      <c r="F83" s="601" t="s">
        <v>800</v>
      </c>
      <c r="G83" s="601" t="s">
        <v>790</v>
      </c>
      <c r="H83" s="583">
        <v>104</v>
      </c>
      <c r="I83" s="584">
        <v>79</v>
      </c>
      <c r="J83" s="581">
        <v>25</v>
      </c>
      <c r="K83" s="582">
        <v>0.76</v>
      </c>
      <c r="L83" s="582">
        <v>0.24</v>
      </c>
      <c r="M83" s="582">
        <v>1</v>
      </c>
      <c r="N83" s="540"/>
      <c r="O83" s="543" t="s">
        <v>809</v>
      </c>
      <c r="P83" s="535">
        <v>11593</v>
      </c>
      <c r="Q83" s="536">
        <v>0</v>
      </c>
      <c r="R83" s="536">
        <v>11593</v>
      </c>
      <c r="S83" s="278">
        <v>0</v>
      </c>
      <c r="T83" s="532">
        <v>1</v>
      </c>
      <c r="U83" s="544">
        <v>1</v>
      </c>
      <c r="V83" s="539"/>
    </row>
    <row r="84" spans="1:22" s="541" customFormat="1" ht="39" thickBot="1" x14ac:dyDescent="0.25">
      <c r="A84" s="600" t="s">
        <v>123</v>
      </c>
      <c r="B84" s="601" t="s">
        <v>407</v>
      </c>
      <c r="C84" s="601" t="s">
        <v>780</v>
      </c>
      <c r="D84" s="601"/>
      <c r="E84" s="601" t="s">
        <v>124</v>
      </c>
      <c r="F84" s="601" t="s">
        <v>796</v>
      </c>
      <c r="G84" s="601" t="s">
        <v>790</v>
      </c>
      <c r="H84" s="583">
        <v>71</v>
      </c>
      <c r="I84" s="584">
        <v>43</v>
      </c>
      <c r="J84" s="581">
        <v>28</v>
      </c>
      <c r="K84" s="582">
        <v>0.60599999999999998</v>
      </c>
      <c r="L84" s="582">
        <v>0.39400000000000002</v>
      </c>
      <c r="M84" s="582">
        <v>1</v>
      </c>
      <c r="N84" s="540"/>
      <c r="O84" s="546" t="s">
        <v>398</v>
      </c>
      <c r="P84" s="611">
        <v>30989</v>
      </c>
      <c r="Q84" s="612">
        <v>20821</v>
      </c>
      <c r="R84" s="612">
        <v>8057</v>
      </c>
      <c r="S84" s="613">
        <v>0.67200000000000004</v>
      </c>
      <c r="T84" s="547">
        <v>0.26</v>
      </c>
      <c r="U84" s="614">
        <v>0.93200000000000005</v>
      </c>
      <c r="V84" s="539"/>
    </row>
    <row r="85" spans="1:22" s="541" customFormat="1" ht="26.25" thickBot="1" x14ac:dyDescent="0.25">
      <c r="A85" s="600" t="s">
        <v>59</v>
      </c>
      <c r="B85" s="601" t="s">
        <v>407</v>
      </c>
      <c r="C85" s="601" t="s">
        <v>102</v>
      </c>
      <c r="D85" s="601"/>
      <c r="E85" s="601" t="s">
        <v>125</v>
      </c>
      <c r="F85" s="601" t="s">
        <v>801</v>
      </c>
      <c r="G85" s="601" t="s">
        <v>792</v>
      </c>
      <c r="H85" s="583">
        <v>49</v>
      </c>
      <c r="I85" s="584">
        <v>35</v>
      </c>
      <c r="J85" s="581">
        <v>14</v>
      </c>
      <c r="K85" s="582">
        <v>0.71399999999999997</v>
      </c>
      <c r="L85" s="582">
        <v>0.28599999999999998</v>
      </c>
      <c r="M85" s="582">
        <v>1</v>
      </c>
      <c r="N85" s="540"/>
      <c r="O85" s="548"/>
      <c r="P85" s="610"/>
      <c r="Q85" s="610"/>
      <c r="R85" s="610"/>
      <c r="S85" s="554"/>
      <c r="T85" s="554"/>
      <c r="U85" s="554"/>
      <c r="V85" s="539"/>
    </row>
    <row r="86" spans="1:22" s="541" customFormat="1" ht="26.25" thickBot="1" x14ac:dyDescent="0.25">
      <c r="A86" s="600" t="s">
        <v>64</v>
      </c>
      <c r="B86" s="601" t="s">
        <v>407</v>
      </c>
      <c r="C86" s="601" t="s">
        <v>102</v>
      </c>
      <c r="D86" s="601"/>
      <c r="E86" s="601" t="s">
        <v>126</v>
      </c>
      <c r="F86" s="601" t="s">
        <v>801</v>
      </c>
      <c r="G86" s="601" t="s">
        <v>792</v>
      </c>
      <c r="H86" s="583">
        <v>774</v>
      </c>
      <c r="I86" s="584">
        <v>641</v>
      </c>
      <c r="J86" s="581">
        <v>133</v>
      </c>
      <c r="K86" s="582">
        <v>0.82799999999999996</v>
      </c>
      <c r="L86" s="582">
        <v>0.17199999999999999</v>
      </c>
      <c r="M86" s="582">
        <v>1</v>
      </c>
      <c r="N86" s="540"/>
      <c r="O86" s="548"/>
      <c r="P86" s="610"/>
      <c r="Q86" s="610"/>
      <c r="R86" s="610"/>
      <c r="S86" s="554"/>
      <c r="T86" s="554"/>
      <c r="U86" s="554"/>
      <c r="V86" s="539"/>
    </row>
    <row r="87" spans="1:22" s="541" customFormat="1" ht="39" thickBot="1" x14ac:dyDescent="0.25">
      <c r="A87" s="600" t="s">
        <v>655</v>
      </c>
      <c r="B87" s="601" t="s">
        <v>655</v>
      </c>
      <c r="C87" s="601" t="s">
        <v>780</v>
      </c>
      <c r="D87" s="601"/>
      <c r="E87" s="601" t="s">
        <v>127</v>
      </c>
      <c r="F87" s="601" t="s">
        <v>802</v>
      </c>
      <c r="G87" s="601" t="s">
        <v>803</v>
      </c>
      <c r="H87" s="583">
        <v>4967</v>
      </c>
      <c r="I87" s="584">
        <v>4557</v>
      </c>
      <c r="J87" s="581">
        <v>410</v>
      </c>
      <c r="K87" s="582">
        <v>0.91700000000000004</v>
      </c>
      <c r="L87" s="582">
        <v>8.3000000000000004E-2</v>
      </c>
      <c r="M87" s="582">
        <v>1</v>
      </c>
      <c r="N87" s="540"/>
      <c r="O87" s="548"/>
      <c r="P87" s="610"/>
      <c r="Q87" s="610"/>
      <c r="R87" s="610"/>
      <c r="S87" s="554"/>
      <c r="T87" s="554"/>
      <c r="U87" s="554"/>
      <c r="V87" s="539"/>
    </row>
    <row r="88" spans="1:22" s="541" customFormat="1" ht="26.25" thickBot="1" x14ac:dyDescent="0.25">
      <c r="A88" s="600" t="s">
        <v>66</v>
      </c>
      <c r="B88" s="601" t="s">
        <v>458</v>
      </c>
      <c r="C88" s="601" t="s">
        <v>780</v>
      </c>
      <c r="D88" s="601"/>
      <c r="E88" s="601" t="s">
        <v>128</v>
      </c>
      <c r="F88" s="601" t="s">
        <v>804</v>
      </c>
      <c r="G88" s="601" t="s">
        <v>804</v>
      </c>
      <c r="H88" s="583">
        <v>179</v>
      </c>
      <c r="I88" s="584">
        <v>0</v>
      </c>
      <c r="J88" s="581">
        <v>179</v>
      </c>
      <c r="K88" s="582">
        <v>0</v>
      </c>
      <c r="L88" s="582">
        <v>1</v>
      </c>
      <c r="M88" s="582">
        <v>1</v>
      </c>
      <c r="N88" s="540"/>
      <c r="O88" s="548"/>
      <c r="P88" s="610"/>
      <c r="Q88" s="610"/>
      <c r="R88" s="610"/>
      <c r="S88" s="554"/>
      <c r="T88" s="554"/>
      <c r="U88" s="554"/>
      <c r="V88" s="539"/>
    </row>
    <row r="89" spans="1:22" s="541" customFormat="1" ht="115.5" thickBot="1" x14ac:dyDescent="0.25">
      <c r="A89" s="600" t="s">
        <v>74</v>
      </c>
      <c r="B89" s="601" t="s">
        <v>458</v>
      </c>
      <c r="C89" s="601" t="s">
        <v>780</v>
      </c>
      <c r="D89" s="601"/>
      <c r="E89" s="601" t="s">
        <v>130</v>
      </c>
      <c r="F89" s="601" t="s">
        <v>805</v>
      </c>
      <c r="G89" s="601" t="s">
        <v>806</v>
      </c>
      <c r="H89" s="583">
        <v>48</v>
      </c>
      <c r="I89" s="584">
        <v>12</v>
      </c>
      <c r="J89" s="581">
        <v>36</v>
      </c>
      <c r="K89" s="582">
        <v>0.25</v>
      </c>
      <c r="L89" s="582">
        <v>0.75</v>
      </c>
      <c r="M89" s="582">
        <v>1</v>
      </c>
      <c r="N89" s="540"/>
      <c r="O89" s="548"/>
      <c r="P89" s="610"/>
      <c r="Q89" s="610"/>
      <c r="R89" s="610"/>
      <c r="S89" s="554"/>
      <c r="T89" s="554"/>
      <c r="U89" s="554"/>
      <c r="V89" s="539"/>
    </row>
    <row r="90" spans="1:22" s="541" customFormat="1" ht="128.25" thickBot="1" x14ac:dyDescent="0.25">
      <c r="A90" s="600" t="s">
        <v>131</v>
      </c>
      <c r="B90" s="601" t="s">
        <v>458</v>
      </c>
      <c r="C90" s="601" t="s">
        <v>780</v>
      </c>
      <c r="D90" s="601"/>
      <c r="E90" s="601" t="s">
        <v>132</v>
      </c>
      <c r="F90" s="601" t="s">
        <v>807</v>
      </c>
      <c r="G90" s="601" t="s">
        <v>808</v>
      </c>
      <c r="H90" s="583">
        <v>149</v>
      </c>
      <c r="I90" s="584">
        <v>30</v>
      </c>
      <c r="J90" s="581">
        <v>119</v>
      </c>
      <c r="K90" s="582">
        <v>0.20100000000000001</v>
      </c>
      <c r="L90" s="582">
        <v>0.79900000000000004</v>
      </c>
      <c r="M90" s="582">
        <v>1</v>
      </c>
      <c r="N90" s="540"/>
      <c r="O90" s="548"/>
      <c r="P90" s="610"/>
      <c r="Q90" s="610"/>
      <c r="R90" s="610"/>
      <c r="S90" s="554"/>
      <c r="T90" s="554"/>
      <c r="U90" s="554"/>
      <c r="V90" s="539"/>
    </row>
    <row r="91" spans="1:22" s="541" customFormat="1" ht="39" thickBot="1" x14ac:dyDescent="0.25">
      <c r="A91" s="604" t="s">
        <v>770</v>
      </c>
      <c r="B91" s="601" t="s">
        <v>809</v>
      </c>
      <c r="C91" s="601" t="s">
        <v>810</v>
      </c>
      <c r="D91" s="601"/>
      <c r="E91" s="601" t="s">
        <v>134</v>
      </c>
      <c r="F91" s="601" t="s">
        <v>811</v>
      </c>
      <c r="G91" s="601" t="s">
        <v>812</v>
      </c>
      <c r="H91" s="583">
        <v>11593</v>
      </c>
      <c r="I91" s="584">
        <v>0</v>
      </c>
      <c r="J91" s="581">
        <v>11593</v>
      </c>
      <c r="K91" s="582">
        <v>0</v>
      </c>
      <c r="L91" s="582">
        <v>1</v>
      </c>
      <c r="M91" s="582">
        <v>1</v>
      </c>
      <c r="N91" s="540"/>
      <c r="O91" s="548"/>
      <c r="P91" s="610"/>
      <c r="Q91" s="610"/>
      <c r="R91" s="610"/>
      <c r="S91" s="554"/>
      <c r="T91" s="554"/>
      <c r="U91" s="554"/>
      <c r="V91" s="539"/>
    </row>
    <row r="92" spans="1:22" s="541" customFormat="1" ht="39" thickBot="1" x14ac:dyDescent="0.25">
      <c r="A92" s="600" t="s">
        <v>71</v>
      </c>
      <c r="B92" s="601" t="s">
        <v>218</v>
      </c>
      <c r="C92" s="601" t="s">
        <v>137</v>
      </c>
      <c r="D92" s="601" t="s">
        <v>138</v>
      </c>
      <c r="E92" s="601" t="s">
        <v>139</v>
      </c>
      <c r="F92" s="601" t="s">
        <v>140</v>
      </c>
      <c r="G92" s="601" t="s">
        <v>140</v>
      </c>
      <c r="H92" s="583">
        <v>1374</v>
      </c>
      <c r="I92" s="584">
        <v>533</v>
      </c>
      <c r="J92" s="581">
        <v>841</v>
      </c>
      <c r="K92" s="582">
        <v>0.38800000000000001</v>
      </c>
      <c r="L92" s="582">
        <v>0.61199999999999999</v>
      </c>
      <c r="M92" s="582">
        <v>1</v>
      </c>
      <c r="N92" s="540"/>
      <c r="O92" s="548"/>
      <c r="P92" s="610"/>
      <c r="Q92" s="610"/>
      <c r="R92" s="610"/>
      <c r="S92" s="554"/>
      <c r="T92" s="554"/>
      <c r="U92" s="554"/>
      <c r="V92" s="539"/>
    </row>
    <row r="93" spans="1:22" s="541" customFormat="1" ht="153.75" thickBot="1" x14ac:dyDescent="0.25">
      <c r="A93" s="600" t="s">
        <v>29</v>
      </c>
      <c r="B93" s="601" t="s">
        <v>29</v>
      </c>
      <c r="C93" s="601" t="s">
        <v>780</v>
      </c>
      <c r="D93" s="601" t="s">
        <v>568</v>
      </c>
      <c r="E93" s="601" t="s">
        <v>141</v>
      </c>
      <c r="F93" s="601" t="s">
        <v>813</v>
      </c>
      <c r="G93" s="601" t="s">
        <v>814</v>
      </c>
      <c r="H93" s="583">
        <v>4634</v>
      </c>
      <c r="I93" s="584">
        <v>3930</v>
      </c>
      <c r="J93" s="581">
        <v>704</v>
      </c>
      <c r="K93" s="582">
        <v>0.84799999999999998</v>
      </c>
      <c r="L93" s="582">
        <v>0.152</v>
      </c>
      <c r="M93" s="582">
        <v>1</v>
      </c>
      <c r="N93" s="540"/>
      <c r="O93" s="548"/>
      <c r="P93" s="610"/>
      <c r="Q93" s="610"/>
      <c r="R93" s="610"/>
      <c r="S93" s="554"/>
      <c r="T93" s="554"/>
      <c r="U93" s="554"/>
      <c r="V93" s="539"/>
    </row>
    <row r="94" spans="1:22" s="541" customFormat="1" ht="45" customHeight="1" thickBot="1" x14ac:dyDescent="0.25">
      <c r="A94" s="600" t="s">
        <v>47</v>
      </c>
      <c r="B94" s="601" t="s">
        <v>540</v>
      </c>
      <c r="C94" s="601" t="s">
        <v>815</v>
      </c>
      <c r="D94" s="601"/>
      <c r="E94" s="601" t="s">
        <v>144</v>
      </c>
      <c r="F94" s="601" t="s">
        <v>816</v>
      </c>
      <c r="G94" s="601" t="s">
        <v>817</v>
      </c>
      <c r="H94" s="583">
        <v>122</v>
      </c>
      <c r="I94" s="584">
        <v>0</v>
      </c>
      <c r="J94" s="581">
        <v>122</v>
      </c>
      <c r="K94" s="582">
        <v>0</v>
      </c>
      <c r="L94" s="582">
        <v>1</v>
      </c>
      <c r="M94" s="582">
        <v>1</v>
      </c>
      <c r="N94" s="540"/>
      <c r="O94" s="548"/>
      <c r="P94" s="610"/>
      <c r="Q94" s="610"/>
      <c r="R94" s="610"/>
      <c r="S94" s="554"/>
      <c r="T94" s="554"/>
      <c r="U94" s="554"/>
      <c r="V94" s="539"/>
    </row>
    <row r="95" spans="1:22" s="541" customFormat="1" ht="39" thickBot="1" x14ac:dyDescent="0.25">
      <c r="A95" s="600" t="s">
        <v>46</v>
      </c>
      <c r="B95" s="601" t="s">
        <v>540</v>
      </c>
      <c r="C95" s="601" t="s">
        <v>772</v>
      </c>
      <c r="D95" s="601"/>
      <c r="E95" s="601" t="s">
        <v>146</v>
      </c>
      <c r="F95" s="601" t="s">
        <v>800</v>
      </c>
      <c r="G95" s="601" t="s">
        <v>818</v>
      </c>
      <c r="H95" s="583">
        <v>22</v>
      </c>
      <c r="I95" s="584">
        <v>0</v>
      </c>
      <c r="J95" s="581">
        <v>22</v>
      </c>
      <c r="K95" s="582">
        <v>0</v>
      </c>
      <c r="L95" s="582">
        <v>1</v>
      </c>
      <c r="M95" s="582">
        <v>1</v>
      </c>
      <c r="N95" s="540"/>
      <c r="O95" s="548"/>
      <c r="P95" s="553"/>
      <c r="Q95" s="553"/>
      <c r="R95" s="553"/>
      <c r="S95" s="554"/>
      <c r="T95" s="554"/>
      <c r="U95" s="554"/>
      <c r="V95" s="539"/>
    </row>
    <row r="96" spans="1:22" s="541" customFormat="1" ht="45" customHeight="1" thickBot="1" x14ac:dyDescent="0.25">
      <c r="A96" s="600" t="s">
        <v>40</v>
      </c>
      <c r="B96" s="601" t="s">
        <v>40</v>
      </c>
      <c r="C96" s="601" t="s">
        <v>819</v>
      </c>
      <c r="D96" s="601"/>
      <c r="E96" s="601" t="s">
        <v>148</v>
      </c>
      <c r="F96" s="601" t="s">
        <v>820</v>
      </c>
      <c r="G96" s="601" t="s">
        <v>821</v>
      </c>
      <c r="H96" s="583">
        <v>339</v>
      </c>
      <c r="I96" s="584">
        <v>325</v>
      </c>
      <c r="J96" s="581">
        <v>14</v>
      </c>
      <c r="K96" s="582">
        <v>0.95899999999999996</v>
      </c>
      <c r="L96" s="582">
        <v>4.1000000000000002E-2</v>
      </c>
      <c r="M96" s="582">
        <v>1</v>
      </c>
      <c r="N96" s="540"/>
      <c r="O96" s="539"/>
      <c r="P96" s="539"/>
      <c r="Q96" s="539"/>
      <c r="R96" s="539"/>
      <c r="S96" s="539"/>
      <c r="T96" s="539"/>
      <c r="U96" s="539"/>
      <c r="V96" s="539"/>
    </row>
    <row r="97" spans="1:22" s="541" customFormat="1" ht="45" customHeight="1" thickBot="1" x14ac:dyDescent="0.25">
      <c r="A97" s="605" t="s">
        <v>41</v>
      </c>
      <c r="B97" s="606" t="s">
        <v>540</v>
      </c>
      <c r="C97" s="606" t="s">
        <v>145</v>
      </c>
      <c r="D97" s="606"/>
      <c r="E97" s="606" t="s">
        <v>149</v>
      </c>
      <c r="F97" s="606" t="s">
        <v>574</v>
      </c>
      <c r="G97" s="606" t="s">
        <v>575</v>
      </c>
      <c r="H97" s="583"/>
      <c r="I97" s="584"/>
      <c r="J97" s="581"/>
      <c r="K97" s="582" t="s">
        <v>320</v>
      </c>
      <c r="L97" s="582" t="s">
        <v>320</v>
      </c>
      <c r="M97" s="582">
        <v>0</v>
      </c>
      <c r="N97" s="540"/>
      <c r="O97" s="539"/>
      <c r="P97" s="539"/>
      <c r="Q97" s="539"/>
      <c r="R97" s="539"/>
      <c r="S97" s="539"/>
      <c r="T97" s="539"/>
      <c r="U97" s="539"/>
      <c r="V97" s="539"/>
    </row>
    <row r="98" spans="1:22" s="541" customFormat="1" ht="26.25" thickBot="1" x14ac:dyDescent="0.25">
      <c r="A98" s="605" t="s">
        <v>45</v>
      </c>
      <c r="B98" s="606" t="s">
        <v>540</v>
      </c>
      <c r="C98" s="606" t="s">
        <v>822</v>
      </c>
      <c r="D98" s="606"/>
      <c r="E98" s="606" t="s">
        <v>150</v>
      </c>
      <c r="F98" s="606" t="s">
        <v>151</v>
      </c>
      <c r="G98" s="606" t="s">
        <v>151</v>
      </c>
      <c r="H98" s="583"/>
      <c r="I98" s="584"/>
      <c r="J98" s="581"/>
      <c r="K98" s="582" t="s">
        <v>320</v>
      </c>
      <c r="L98" s="582" t="s">
        <v>320</v>
      </c>
      <c r="M98" s="582">
        <v>0</v>
      </c>
      <c r="N98" s="540"/>
      <c r="O98" s="539"/>
      <c r="P98" s="539"/>
      <c r="Q98" s="539"/>
      <c r="R98" s="539"/>
      <c r="S98" s="539"/>
      <c r="T98" s="539"/>
      <c r="U98" s="539"/>
      <c r="V98" s="539"/>
    </row>
    <row r="99" spans="1:22" s="541" customFormat="1" ht="64.5" thickBot="1" x14ac:dyDescent="0.25">
      <c r="A99" s="600" t="s">
        <v>771</v>
      </c>
      <c r="B99" s="601" t="s">
        <v>540</v>
      </c>
      <c r="C99" s="601" t="s">
        <v>772</v>
      </c>
      <c r="D99" s="601"/>
      <c r="E99" s="601" t="s">
        <v>773</v>
      </c>
      <c r="F99" s="601" t="s">
        <v>774</v>
      </c>
      <c r="G99" s="601" t="s">
        <v>775</v>
      </c>
      <c r="H99" s="583">
        <v>816</v>
      </c>
      <c r="I99" s="584">
        <v>729</v>
      </c>
      <c r="J99" s="581">
        <v>87</v>
      </c>
      <c r="K99" s="582">
        <v>0.89300000000000002</v>
      </c>
      <c r="L99" s="582">
        <v>0.107</v>
      </c>
      <c r="M99" s="582">
        <v>1</v>
      </c>
      <c r="N99" s="540"/>
      <c r="O99" s="539"/>
      <c r="P99" s="539"/>
      <c r="Q99" s="539"/>
      <c r="R99" s="539"/>
      <c r="S99" s="539"/>
      <c r="T99" s="539"/>
      <c r="U99" s="539"/>
      <c r="V99" s="539"/>
    </row>
    <row r="100" spans="1:22" s="541" customFormat="1" ht="45" customHeight="1" thickBot="1" x14ac:dyDescent="0.25">
      <c r="A100" s="600" t="s">
        <v>44</v>
      </c>
      <c r="B100" s="601" t="s">
        <v>540</v>
      </c>
      <c r="C100" s="601" t="s">
        <v>772</v>
      </c>
      <c r="D100" s="601"/>
      <c r="E100" s="601" t="s">
        <v>152</v>
      </c>
      <c r="F100" s="601" t="s">
        <v>823</v>
      </c>
      <c r="G100" s="601" t="s">
        <v>824</v>
      </c>
      <c r="H100" s="583">
        <v>577</v>
      </c>
      <c r="I100" s="584">
        <v>441</v>
      </c>
      <c r="J100" s="581">
        <v>136</v>
      </c>
      <c r="K100" s="582">
        <v>0.76400000000000001</v>
      </c>
      <c r="L100" s="582">
        <v>0.23599999999999999</v>
      </c>
      <c r="M100" s="582">
        <v>1</v>
      </c>
      <c r="N100" s="540"/>
      <c r="O100" s="539"/>
      <c r="P100" s="539"/>
      <c r="Q100" s="539"/>
      <c r="R100" s="539"/>
      <c r="S100" s="539"/>
      <c r="T100" s="539"/>
      <c r="U100" s="539"/>
      <c r="V100" s="539"/>
    </row>
    <row r="101" spans="1:22" s="541" customFormat="1" ht="102.75" thickBot="1" x14ac:dyDescent="0.25">
      <c r="A101" s="600" t="s">
        <v>87</v>
      </c>
      <c r="B101" s="601" t="s">
        <v>458</v>
      </c>
      <c r="C101" s="601" t="s">
        <v>772</v>
      </c>
      <c r="D101" s="601"/>
      <c r="E101" s="601" t="s">
        <v>153</v>
      </c>
      <c r="F101" s="601" t="s">
        <v>825</v>
      </c>
      <c r="G101" s="601" t="s">
        <v>826</v>
      </c>
      <c r="H101" s="583">
        <v>40</v>
      </c>
      <c r="I101" s="584">
        <v>14</v>
      </c>
      <c r="J101" s="581">
        <v>26</v>
      </c>
      <c r="K101" s="582">
        <v>0.35</v>
      </c>
      <c r="L101" s="582">
        <v>0.65</v>
      </c>
      <c r="M101" s="582">
        <v>1</v>
      </c>
      <c r="N101" s="540"/>
      <c r="O101" s="539"/>
      <c r="P101" s="539"/>
      <c r="Q101" s="539"/>
      <c r="R101" s="539"/>
      <c r="S101" s="539"/>
      <c r="T101" s="539"/>
      <c r="U101" s="539"/>
      <c r="V101" s="539"/>
    </row>
    <row r="102" spans="1:22" s="541" customFormat="1" ht="60" customHeight="1" thickBot="1" x14ac:dyDescent="0.25">
      <c r="A102" s="600" t="s">
        <v>156</v>
      </c>
      <c r="B102" s="601" t="s">
        <v>540</v>
      </c>
      <c r="C102" s="601" t="s">
        <v>772</v>
      </c>
      <c r="D102" s="601"/>
      <c r="E102" s="601" t="s">
        <v>157</v>
      </c>
      <c r="F102" s="601" t="s">
        <v>827</v>
      </c>
      <c r="G102" s="601" t="s">
        <v>828</v>
      </c>
      <c r="H102" s="583">
        <v>19</v>
      </c>
      <c r="I102" s="584">
        <v>13</v>
      </c>
      <c r="J102" s="581">
        <v>6</v>
      </c>
      <c r="K102" s="582">
        <v>0.68400000000000005</v>
      </c>
      <c r="L102" s="582">
        <v>0.316</v>
      </c>
      <c r="M102" s="582">
        <v>1</v>
      </c>
      <c r="N102" s="540"/>
      <c r="O102" s="539"/>
      <c r="P102" s="539"/>
      <c r="Q102" s="539"/>
      <c r="R102" s="539"/>
      <c r="S102" s="539"/>
      <c r="T102" s="539"/>
      <c r="U102" s="539"/>
      <c r="V102" s="539"/>
    </row>
    <row r="103" spans="1:22" s="541" customFormat="1" ht="26.25" thickBot="1" x14ac:dyDescent="0.25">
      <c r="A103" s="600" t="s">
        <v>158</v>
      </c>
      <c r="B103" s="601" t="s">
        <v>540</v>
      </c>
      <c r="C103" s="601" t="s">
        <v>145</v>
      </c>
      <c r="D103" s="601"/>
      <c r="E103" s="601" t="s">
        <v>159</v>
      </c>
      <c r="F103" s="601" t="s">
        <v>160</v>
      </c>
      <c r="G103" s="601" t="s">
        <v>161</v>
      </c>
      <c r="H103" s="583">
        <v>1</v>
      </c>
      <c r="I103" s="584">
        <v>0</v>
      </c>
      <c r="J103" s="581">
        <v>1</v>
      </c>
      <c r="K103" s="582">
        <v>0</v>
      </c>
      <c r="L103" s="582">
        <v>1</v>
      </c>
      <c r="M103" s="582">
        <v>1</v>
      </c>
      <c r="N103" s="540"/>
      <c r="O103" s="539"/>
      <c r="P103" s="539"/>
      <c r="Q103" s="539"/>
      <c r="R103" s="539"/>
      <c r="S103" s="539"/>
      <c r="T103" s="539"/>
      <c r="U103" s="539"/>
      <c r="V103" s="539"/>
    </row>
    <row r="104" spans="1:22" s="541" customFormat="1" ht="60" customHeight="1" thickBot="1" x14ac:dyDescent="0.25">
      <c r="A104" s="600" t="s">
        <v>67</v>
      </c>
      <c r="B104" s="601" t="s">
        <v>458</v>
      </c>
      <c r="C104" s="601" t="s">
        <v>829</v>
      </c>
      <c r="D104" s="601"/>
      <c r="E104" s="601" t="s">
        <v>163</v>
      </c>
      <c r="F104" s="601" t="s">
        <v>830</v>
      </c>
      <c r="G104" s="601" t="s">
        <v>817</v>
      </c>
      <c r="H104" s="583">
        <v>66</v>
      </c>
      <c r="I104" s="584">
        <v>0</v>
      </c>
      <c r="J104" s="581">
        <v>66</v>
      </c>
      <c r="K104" s="582">
        <v>0</v>
      </c>
      <c r="L104" s="582">
        <v>1</v>
      </c>
      <c r="M104" s="582">
        <v>1</v>
      </c>
      <c r="N104" s="540"/>
      <c r="O104" s="539"/>
      <c r="P104" s="539"/>
      <c r="Q104" s="539"/>
      <c r="R104" s="539"/>
      <c r="S104" s="539"/>
      <c r="T104" s="539"/>
      <c r="U104" s="539"/>
      <c r="V104" s="539"/>
    </row>
    <row r="105" spans="1:22" s="541" customFormat="1" ht="60" customHeight="1" thickBot="1" x14ac:dyDescent="0.25">
      <c r="A105" s="600" t="s">
        <v>32</v>
      </c>
      <c r="B105" s="601" t="s">
        <v>32</v>
      </c>
      <c r="C105" s="601" t="s">
        <v>780</v>
      </c>
      <c r="D105" s="601"/>
      <c r="E105" s="601" t="s">
        <v>164</v>
      </c>
      <c r="F105" s="601" t="s">
        <v>831</v>
      </c>
      <c r="G105" s="601" t="s">
        <v>832</v>
      </c>
      <c r="H105" s="583">
        <v>3108</v>
      </c>
      <c r="I105" s="584">
        <v>2619</v>
      </c>
      <c r="J105" s="581">
        <v>489</v>
      </c>
      <c r="K105" s="582">
        <v>0.84299999999999997</v>
      </c>
      <c r="L105" s="582">
        <v>0.157</v>
      </c>
      <c r="M105" s="582">
        <v>1</v>
      </c>
      <c r="N105" s="540"/>
      <c r="O105" s="539"/>
      <c r="P105" s="539"/>
      <c r="Q105" s="539"/>
      <c r="R105" s="539"/>
      <c r="S105" s="539"/>
      <c r="T105" s="539"/>
      <c r="U105" s="539"/>
      <c r="V105" s="539"/>
    </row>
    <row r="106" spans="1:22" s="541" customFormat="1" ht="26.25" thickBot="1" x14ac:dyDescent="0.25">
      <c r="A106" s="600" t="s">
        <v>69</v>
      </c>
      <c r="B106" s="601" t="s">
        <v>458</v>
      </c>
      <c r="C106" s="601" t="s">
        <v>780</v>
      </c>
      <c r="D106" s="601"/>
      <c r="E106" s="601" t="s">
        <v>165</v>
      </c>
      <c r="F106" s="601" t="s">
        <v>833</v>
      </c>
      <c r="G106" s="601" t="s">
        <v>833</v>
      </c>
      <c r="H106" s="583">
        <v>232</v>
      </c>
      <c r="I106" s="584">
        <v>164</v>
      </c>
      <c r="J106" s="581">
        <v>68</v>
      </c>
      <c r="K106" s="582">
        <v>0.70699999999999996</v>
      </c>
      <c r="L106" s="582">
        <v>0.29299999999999998</v>
      </c>
      <c r="M106" s="582">
        <v>1</v>
      </c>
      <c r="N106" s="540"/>
      <c r="O106" s="539"/>
      <c r="P106" s="539"/>
      <c r="Q106" s="539"/>
      <c r="R106" s="539"/>
      <c r="S106" s="539"/>
      <c r="T106" s="539"/>
      <c r="U106" s="539"/>
      <c r="V106" s="539"/>
    </row>
    <row r="107" spans="1:22" s="541" customFormat="1" ht="51.75" thickBot="1" x14ac:dyDescent="0.25">
      <c r="A107" s="600" t="s">
        <v>68</v>
      </c>
      <c r="B107" s="601" t="s">
        <v>458</v>
      </c>
      <c r="C107" s="601" t="s">
        <v>829</v>
      </c>
      <c r="D107" s="601"/>
      <c r="E107" s="601" t="s">
        <v>166</v>
      </c>
      <c r="F107" s="601" t="s">
        <v>834</v>
      </c>
      <c r="G107" s="601" t="s">
        <v>835</v>
      </c>
      <c r="H107" s="583">
        <v>5</v>
      </c>
      <c r="I107" s="584">
        <v>0</v>
      </c>
      <c r="J107" s="581">
        <v>5</v>
      </c>
      <c r="K107" s="582">
        <v>0</v>
      </c>
      <c r="L107" s="582">
        <v>1</v>
      </c>
      <c r="M107" s="582">
        <v>1</v>
      </c>
      <c r="N107" s="540"/>
      <c r="O107" s="539"/>
      <c r="P107" s="539"/>
      <c r="Q107" s="539"/>
      <c r="R107" s="539"/>
      <c r="S107" s="539"/>
      <c r="T107" s="539"/>
      <c r="U107" s="539"/>
      <c r="V107" s="539"/>
    </row>
    <row r="108" spans="1:22" s="541" customFormat="1" ht="51.75" thickBot="1" x14ac:dyDescent="0.25">
      <c r="A108" s="600" t="s">
        <v>169</v>
      </c>
      <c r="B108" s="601" t="s">
        <v>409</v>
      </c>
      <c r="C108" s="601" t="s">
        <v>836</v>
      </c>
      <c r="D108" s="601"/>
      <c r="E108" s="601" t="s">
        <v>171</v>
      </c>
      <c r="F108" s="601" t="s">
        <v>837</v>
      </c>
      <c r="G108" s="601" t="s">
        <v>838</v>
      </c>
      <c r="H108" s="583">
        <v>1015</v>
      </c>
      <c r="I108" s="584">
        <v>752</v>
      </c>
      <c r="J108" s="581">
        <v>263</v>
      </c>
      <c r="K108" s="582">
        <v>0.74099999999999999</v>
      </c>
      <c r="L108" s="582">
        <v>0.25900000000000001</v>
      </c>
      <c r="M108" s="582">
        <v>1</v>
      </c>
      <c r="N108" s="540"/>
      <c r="O108" s="539"/>
      <c r="P108" s="539"/>
      <c r="Q108" s="539"/>
      <c r="R108" s="539"/>
      <c r="S108" s="539"/>
      <c r="T108" s="539"/>
      <c r="U108" s="539"/>
      <c r="V108" s="539"/>
    </row>
    <row r="109" spans="1:22" s="541" customFormat="1" ht="39" thickBot="1" x14ac:dyDescent="0.25">
      <c r="A109" s="600" t="s">
        <v>172</v>
      </c>
      <c r="B109" s="601" t="s">
        <v>220</v>
      </c>
      <c r="C109" s="601" t="s">
        <v>780</v>
      </c>
      <c r="D109" s="601"/>
      <c r="E109" s="601" t="s">
        <v>173</v>
      </c>
      <c r="F109" s="601" t="s">
        <v>800</v>
      </c>
      <c r="G109" s="601" t="s">
        <v>818</v>
      </c>
      <c r="H109" s="583">
        <v>861</v>
      </c>
      <c r="I109" s="584">
        <v>510</v>
      </c>
      <c r="J109" s="581">
        <v>351</v>
      </c>
      <c r="K109" s="582">
        <v>0.59199999999999997</v>
      </c>
      <c r="L109" s="582">
        <v>0.40799999999999997</v>
      </c>
      <c r="M109" s="582">
        <v>1</v>
      </c>
      <c r="N109" s="540"/>
      <c r="O109" s="539"/>
      <c r="P109" s="539"/>
      <c r="Q109" s="539"/>
      <c r="R109" s="539"/>
      <c r="S109" s="539"/>
      <c r="T109" s="539"/>
      <c r="U109" s="539"/>
      <c r="V109" s="539"/>
    </row>
    <row r="110" spans="1:22" s="541" customFormat="1" ht="60" customHeight="1" thickBot="1" x14ac:dyDescent="0.25">
      <c r="A110" s="600" t="s">
        <v>84</v>
      </c>
      <c r="B110" s="601" t="s">
        <v>458</v>
      </c>
      <c r="C110" s="601" t="s">
        <v>780</v>
      </c>
      <c r="D110" s="601"/>
      <c r="E110" s="601" t="s">
        <v>174</v>
      </c>
      <c r="F110" s="601" t="s">
        <v>800</v>
      </c>
      <c r="G110" s="601" t="s">
        <v>818</v>
      </c>
      <c r="H110" s="583">
        <v>8</v>
      </c>
      <c r="I110" s="584">
        <v>0</v>
      </c>
      <c r="J110" s="581">
        <v>8</v>
      </c>
      <c r="K110" s="582">
        <v>0</v>
      </c>
      <c r="L110" s="582">
        <v>1</v>
      </c>
      <c r="M110" s="582">
        <v>1</v>
      </c>
      <c r="N110" s="540"/>
      <c r="O110" s="539"/>
      <c r="P110" s="539"/>
      <c r="Q110" s="539"/>
      <c r="R110" s="539"/>
      <c r="S110" s="539"/>
      <c r="T110" s="539"/>
      <c r="U110" s="539"/>
      <c r="V110" s="539"/>
    </row>
    <row r="111" spans="1:22" s="541" customFormat="1" ht="60" customHeight="1" thickBot="1" x14ac:dyDescent="0.25">
      <c r="A111" s="600" t="s">
        <v>175</v>
      </c>
      <c r="B111" s="601" t="s">
        <v>635</v>
      </c>
      <c r="C111" s="601" t="s">
        <v>780</v>
      </c>
      <c r="D111" s="601" t="s">
        <v>633</v>
      </c>
      <c r="E111" s="601" t="s">
        <v>176</v>
      </c>
      <c r="F111" s="601" t="s">
        <v>800</v>
      </c>
      <c r="G111" s="601" t="s">
        <v>818</v>
      </c>
      <c r="H111" s="583">
        <v>5</v>
      </c>
      <c r="I111" s="584">
        <v>0</v>
      </c>
      <c r="J111" s="581">
        <v>5</v>
      </c>
      <c r="K111" s="582">
        <v>0</v>
      </c>
      <c r="L111" s="582">
        <v>1</v>
      </c>
      <c r="M111" s="582">
        <v>1</v>
      </c>
      <c r="N111" s="540"/>
      <c r="O111" s="539"/>
      <c r="P111" s="539"/>
      <c r="Q111" s="539"/>
      <c r="R111" s="539"/>
      <c r="S111" s="539"/>
      <c r="T111" s="539"/>
      <c r="U111" s="539"/>
      <c r="V111" s="539"/>
    </row>
    <row r="112" spans="1:22" s="541" customFormat="1" ht="60" customHeight="1" thickBot="1" x14ac:dyDescent="0.25">
      <c r="A112" s="600" t="s">
        <v>177</v>
      </c>
      <c r="B112" s="601" t="s">
        <v>458</v>
      </c>
      <c r="C112" s="601" t="s">
        <v>780</v>
      </c>
      <c r="D112" s="601"/>
      <c r="E112" s="601" t="s">
        <v>178</v>
      </c>
      <c r="F112" s="601" t="s">
        <v>839</v>
      </c>
      <c r="G112" s="601" t="s">
        <v>840</v>
      </c>
      <c r="H112" s="583">
        <v>7</v>
      </c>
      <c r="I112" s="584">
        <v>0</v>
      </c>
      <c r="J112" s="581">
        <v>7</v>
      </c>
      <c r="K112" s="582">
        <v>0</v>
      </c>
      <c r="L112" s="582">
        <v>1</v>
      </c>
      <c r="M112" s="582">
        <v>1</v>
      </c>
      <c r="N112" s="540"/>
      <c r="O112" s="539"/>
      <c r="P112" s="539"/>
      <c r="Q112" s="539"/>
      <c r="R112" s="539"/>
      <c r="S112" s="539"/>
      <c r="T112" s="539"/>
      <c r="U112" s="539"/>
      <c r="V112" s="539"/>
    </row>
    <row r="113" spans="1:22" s="541" customFormat="1" ht="60" customHeight="1" thickBot="1" x14ac:dyDescent="0.25">
      <c r="A113" s="600" t="s">
        <v>181</v>
      </c>
      <c r="B113" s="601" t="s">
        <v>458</v>
      </c>
      <c r="C113" s="601" t="s">
        <v>780</v>
      </c>
      <c r="D113" s="601"/>
      <c r="E113" s="601" t="s">
        <v>841</v>
      </c>
      <c r="F113" s="601" t="s">
        <v>842</v>
      </c>
      <c r="G113" s="601" t="s">
        <v>842</v>
      </c>
      <c r="H113" s="583">
        <v>58</v>
      </c>
      <c r="I113" s="584">
        <v>0</v>
      </c>
      <c r="J113" s="581">
        <v>58</v>
      </c>
      <c r="K113" s="582">
        <v>0</v>
      </c>
      <c r="L113" s="582">
        <v>1</v>
      </c>
      <c r="M113" s="582">
        <v>1</v>
      </c>
      <c r="N113" s="540"/>
      <c r="O113" s="539"/>
      <c r="P113" s="539"/>
      <c r="Q113" s="539"/>
      <c r="R113" s="539"/>
      <c r="S113" s="539"/>
      <c r="T113" s="539"/>
      <c r="U113" s="539"/>
      <c r="V113" s="539"/>
    </row>
    <row r="114" spans="1:22" s="541" customFormat="1" ht="60" customHeight="1" thickBot="1" x14ac:dyDescent="0.25">
      <c r="A114" s="600" t="s">
        <v>183</v>
      </c>
      <c r="B114" s="601" t="s">
        <v>458</v>
      </c>
      <c r="C114" s="601" t="s">
        <v>780</v>
      </c>
      <c r="D114" s="601"/>
      <c r="E114" s="601" t="s">
        <v>184</v>
      </c>
      <c r="F114" s="601" t="s">
        <v>843</v>
      </c>
      <c r="G114" s="601" t="s">
        <v>844</v>
      </c>
      <c r="H114" s="583">
        <v>11</v>
      </c>
      <c r="I114" s="584">
        <v>0</v>
      </c>
      <c r="J114" s="581">
        <v>11</v>
      </c>
      <c r="K114" s="582">
        <v>0</v>
      </c>
      <c r="L114" s="582">
        <v>1</v>
      </c>
      <c r="M114" s="582">
        <v>1</v>
      </c>
      <c r="N114" s="540"/>
      <c r="O114" s="539"/>
      <c r="P114" s="539"/>
      <c r="Q114" s="539"/>
      <c r="R114" s="539"/>
      <c r="S114" s="539"/>
      <c r="T114" s="539"/>
      <c r="U114" s="539"/>
      <c r="V114" s="539"/>
    </row>
    <row r="115" spans="1:22" s="541" customFormat="1" ht="39" thickBot="1" x14ac:dyDescent="0.25">
      <c r="A115" s="600" t="s">
        <v>187</v>
      </c>
      <c r="B115" s="601" t="s">
        <v>458</v>
      </c>
      <c r="C115" s="601" t="s">
        <v>780</v>
      </c>
      <c r="D115" s="601"/>
      <c r="E115" s="601" t="s">
        <v>188</v>
      </c>
      <c r="F115" s="601" t="s">
        <v>845</v>
      </c>
      <c r="G115" s="601" t="s">
        <v>846</v>
      </c>
      <c r="H115" s="583">
        <v>2</v>
      </c>
      <c r="I115" s="584">
        <v>0</v>
      </c>
      <c r="J115" s="581">
        <v>2</v>
      </c>
      <c r="K115" s="582">
        <v>0</v>
      </c>
      <c r="L115" s="582">
        <v>1</v>
      </c>
      <c r="M115" s="582">
        <v>1</v>
      </c>
      <c r="N115" s="540"/>
      <c r="O115" s="539"/>
      <c r="P115" s="539"/>
      <c r="Q115" s="539"/>
      <c r="R115" s="539"/>
      <c r="S115" s="539"/>
      <c r="T115" s="539"/>
      <c r="U115" s="539"/>
      <c r="V115" s="539"/>
    </row>
    <row r="116" spans="1:22" s="541" customFormat="1" ht="39" thickBot="1" x14ac:dyDescent="0.25">
      <c r="A116" s="600" t="s">
        <v>189</v>
      </c>
      <c r="B116" s="601" t="s">
        <v>458</v>
      </c>
      <c r="C116" s="601" t="s">
        <v>780</v>
      </c>
      <c r="D116" s="601"/>
      <c r="E116" s="601" t="s">
        <v>190</v>
      </c>
      <c r="F116" s="601" t="s">
        <v>847</v>
      </c>
      <c r="G116" s="601" t="s">
        <v>788</v>
      </c>
      <c r="H116" s="583">
        <v>2</v>
      </c>
      <c r="I116" s="584">
        <v>0</v>
      </c>
      <c r="J116" s="581">
        <v>2</v>
      </c>
      <c r="K116" s="582">
        <v>0</v>
      </c>
      <c r="L116" s="582">
        <v>1</v>
      </c>
      <c r="M116" s="582">
        <v>1</v>
      </c>
      <c r="N116" s="540"/>
      <c r="O116" s="539"/>
      <c r="P116" s="539"/>
      <c r="Q116" s="539"/>
      <c r="R116" s="539"/>
      <c r="S116" s="539"/>
      <c r="T116" s="539"/>
      <c r="U116" s="539"/>
      <c r="V116" s="539"/>
    </row>
    <row r="117" spans="1:22" s="541" customFormat="1" ht="30" customHeight="1" thickBot="1" x14ac:dyDescent="0.25">
      <c r="A117" s="600" t="s">
        <v>191</v>
      </c>
      <c r="B117" s="601" t="s">
        <v>6</v>
      </c>
      <c r="C117" s="601" t="s">
        <v>192</v>
      </c>
      <c r="D117" s="601"/>
      <c r="E117" s="601" t="s">
        <v>193</v>
      </c>
      <c r="F117" s="601" t="s">
        <v>194</v>
      </c>
      <c r="G117" s="601" t="s">
        <v>194</v>
      </c>
      <c r="H117" s="583">
        <v>150</v>
      </c>
      <c r="I117" s="584">
        <v>0</v>
      </c>
      <c r="J117" s="595">
        <v>150</v>
      </c>
      <c r="K117" s="582">
        <v>0</v>
      </c>
      <c r="L117" s="582">
        <v>1</v>
      </c>
      <c r="M117" s="582">
        <v>1</v>
      </c>
      <c r="N117" s="540"/>
      <c r="O117" s="539"/>
      <c r="P117" s="539"/>
      <c r="Q117" s="539"/>
      <c r="R117" s="539"/>
      <c r="S117" s="539"/>
      <c r="T117" s="539"/>
      <c r="U117" s="539"/>
      <c r="V117" s="539"/>
    </row>
    <row r="118" spans="1:22" s="541" customFormat="1" ht="30" customHeight="1" thickBot="1" x14ac:dyDescent="0.25">
      <c r="A118" s="600" t="s">
        <v>195</v>
      </c>
      <c r="B118" s="601" t="s">
        <v>6</v>
      </c>
      <c r="C118" s="601" t="s">
        <v>192</v>
      </c>
      <c r="D118" s="601"/>
      <c r="E118" s="601" t="s">
        <v>196</v>
      </c>
      <c r="F118" s="601" t="s">
        <v>197</v>
      </c>
      <c r="G118" s="601" t="s">
        <v>198</v>
      </c>
      <c r="H118" s="597">
        <v>976</v>
      </c>
      <c r="I118" s="594">
        <v>0</v>
      </c>
      <c r="J118" s="596">
        <v>976</v>
      </c>
      <c r="K118" s="582">
        <v>0</v>
      </c>
      <c r="L118" s="582">
        <v>1</v>
      </c>
      <c r="M118" s="582">
        <v>1</v>
      </c>
      <c r="N118" s="540"/>
      <c r="O118" s="539"/>
      <c r="P118" s="539"/>
      <c r="Q118" s="539"/>
      <c r="R118" s="539"/>
      <c r="S118" s="539"/>
      <c r="T118" s="539"/>
      <c r="U118" s="539"/>
      <c r="V118" s="539"/>
    </row>
    <row r="119" spans="1:22" s="541" customFormat="1" ht="30" customHeight="1" thickBot="1" x14ac:dyDescent="0.25">
      <c r="A119" s="600" t="s">
        <v>51</v>
      </c>
      <c r="B119" s="601" t="s">
        <v>6</v>
      </c>
      <c r="C119" s="601" t="s">
        <v>199</v>
      </c>
      <c r="D119" s="601"/>
      <c r="E119" s="601" t="s">
        <v>200</v>
      </c>
      <c r="F119" s="607">
        <v>9732</v>
      </c>
      <c r="G119" s="607">
        <v>9732</v>
      </c>
      <c r="H119" s="597">
        <v>410</v>
      </c>
      <c r="I119" s="594">
        <v>0</v>
      </c>
      <c r="J119" s="596">
        <v>410</v>
      </c>
      <c r="K119" s="582">
        <v>0</v>
      </c>
      <c r="L119" s="582">
        <v>1</v>
      </c>
      <c r="M119" s="582">
        <v>1</v>
      </c>
      <c r="N119" s="540"/>
      <c r="O119" s="539"/>
      <c r="P119" s="539"/>
      <c r="Q119" s="539"/>
      <c r="R119" s="539"/>
      <c r="S119" s="539"/>
      <c r="T119" s="539"/>
      <c r="U119" s="539"/>
      <c r="V119" s="539"/>
    </row>
    <row r="120" spans="1:22" s="541" customFormat="1" ht="30" customHeight="1" thickBot="1" x14ac:dyDescent="0.25">
      <c r="A120" s="600" t="s">
        <v>49</v>
      </c>
      <c r="B120" s="601" t="s">
        <v>6</v>
      </c>
      <c r="C120" s="601" t="s">
        <v>201</v>
      </c>
      <c r="D120" s="601"/>
      <c r="E120" s="601" t="s">
        <v>202</v>
      </c>
      <c r="F120" s="607">
        <v>9823</v>
      </c>
      <c r="G120" s="607">
        <v>9823</v>
      </c>
      <c r="H120" s="597">
        <v>151</v>
      </c>
      <c r="I120" s="594">
        <v>0</v>
      </c>
      <c r="J120" s="596">
        <v>151</v>
      </c>
      <c r="K120" s="582">
        <v>0</v>
      </c>
      <c r="L120" s="582">
        <v>1</v>
      </c>
      <c r="M120" s="582">
        <v>1</v>
      </c>
      <c r="N120" s="540"/>
      <c r="O120" s="539"/>
      <c r="P120" s="539"/>
      <c r="Q120" s="539"/>
      <c r="R120" s="539"/>
      <c r="S120" s="539"/>
      <c r="T120" s="539"/>
      <c r="U120" s="539"/>
      <c r="V120" s="539"/>
    </row>
    <row r="121" spans="1:22" s="541" customFormat="1" ht="30" customHeight="1" thickBot="1" x14ac:dyDescent="0.25">
      <c r="A121" s="602" t="s">
        <v>776</v>
      </c>
      <c r="B121" s="603" t="s">
        <v>458</v>
      </c>
      <c r="C121" s="603" t="s">
        <v>777</v>
      </c>
      <c r="D121" s="603"/>
      <c r="E121" s="603" t="s">
        <v>778</v>
      </c>
      <c r="F121" s="608" t="s">
        <v>779</v>
      </c>
      <c r="G121" s="608" t="s">
        <v>779</v>
      </c>
      <c r="H121" s="586">
        <v>59</v>
      </c>
      <c r="I121" s="587">
        <v>0</v>
      </c>
      <c r="J121" s="588">
        <v>59</v>
      </c>
      <c r="K121" s="609">
        <v>0</v>
      </c>
      <c r="L121" s="585">
        <v>1</v>
      </c>
      <c r="M121" s="585">
        <v>1</v>
      </c>
      <c r="N121" s="540"/>
      <c r="O121" s="539"/>
      <c r="P121" s="539"/>
      <c r="Q121" s="539"/>
      <c r="R121" s="539"/>
      <c r="S121" s="539"/>
      <c r="T121" s="539"/>
      <c r="U121" s="539"/>
      <c r="V121" s="539"/>
    </row>
    <row r="122" spans="1:22" s="381" customFormat="1" ht="21.75" customHeight="1" thickBot="1" x14ac:dyDescent="0.3">
      <c r="A122" s="506"/>
      <c r="B122" s="506"/>
      <c r="C122" s="373"/>
      <c r="D122" s="373"/>
      <c r="E122" s="373"/>
      <c r="F122" s="373"/>
      <c r="G122" s="373"/>
      <c r="H122" s="449"/>
      <c r="I122" s="449"/>
      <c r="J122" s="449"/>
      <c r="K122" s="449"/>
      <c r="L122" s="449"/>
      <c r="M122" s="449"/>
      <c r="N122" s="449"/>
    </row>
    <row r="123" spans="1:22" s="381" customFormat="1" ht="36.75" customHeight="1" thickBot="1" x14ac:dyDescent="0.25">
      <c r="A123" s="434" t="s">
        <v>4</v>
      </c>
      <c r="B123" s="518"/>
      <c r="C123" s="518"/>
      <c r="D123" s="518"/>
      <c r="E123" s="518"/>
      <c r="F123" s="518"/>
      <c r="G123" s="519"/>
      <c r="H123" s="520" t="s">
        <v>450</v>
      </c>
      <c r="I123" s="521"/>
      <c r="J123" s="522"/>
      <c r="K123" s="523" t="s">
        <v>352</v>
      </c>
      <c r="L123" s="524"/>
      <c r="M123" s="525"/>
      <c r="N123" s="449"/>
      <c r="O123" s="526" t="s">
        <v>352</v>
      </c>
      <c r="P123" s="527"/>
      <c r="Q123" s="527"/>
      <c r="R123" s="527"/>
      <c r="S123" s="527"/>
      <c r="T123" s="527"/>
      <c r="U123" s="528"/>
    </row>
    <row r="124" spans="1:22" ht="20.25" customHeight="1" x14ac:dyDescent="0.2">
      <c r="A124" s="784" t="s">
        <v>429</v>
      </c>
      <c r="B124" s="780" t="s">
        <v>439</v>
      </c>
      <c r="C124" s="780" t="s">
        <v>90</v>
      </c>
      <c r="D124" s="780" t="s">
        <v>91</v>
      </c>
      <c r="E124" s="780" t="s">
        <v>92</v>
      </c>
      <c r="F124" s="780" t="s">
        <v>93</v>
      </c>
      <c r="G124" s="778" t="s">
        <v>277</v>
      </c>
      <c r="H124" s="784" t="s">
        <v>278</v>
      </c>
      <c r="I124" s="782" t="s">
        <v>279</v>
      </c>
      <c r="J124" s="782" t="s">
        <v>448</v>
      </c>
      <c r="K124" s="782" t="s">
        <v>284</v>
      </c>
      <c r="L124" s="782" t="s">
        <v>448</v>
      </c>
      <c r="M124" s="778" t="s">
        <v>288</v>
      </c>
      <c r="N124" s="449"/>
      <c r="O124" s="786" t="s">
        <v>4</v>
      </c>
      <c r="P124" s="784" t="s">
        <v>278</v>
      </c>
      <c r="Q124" s="782" t="s">
        <v>279</v>
      </c>
      <c r="R124" s="782" t="s">
        <v>448</v>
      </c>
      <c r="S124" s="782" t="s">
        <v>284</v>
      </c>
      <c r="T124" s="782" t="s">
        <v>449</v>
      </c>
      <c r="U124" s="778" t="s">
        <v>288</v>
      </c>
      <c r="V124" s="381"/>
    </row>
    <row r="125" spans="1:22" ht="39.75" customHeight="1" thickBot="1" x14ac:dyDescent="0.25">
      <c r="A125" s="785"/>
      <c r="B125" s="781"/>
      <c r="C125" s="781"/>
      <c r="D125" s="781"/>
      <c r="E125" s="781"/>
      <c r="F125" s="781"/>
      <c r="G125" s="779"/>
      <c r="H125" s="785"/>
      <c r="I125" s="783"/>
      <c r="J125" s="783"/>
      <c r="K125" s="783"/>
      <c r="L125" s="783"/>
      <c r="M125" s="779"/>
      <c r="N125" s="449"/>
      <c r="O125" s="787" t="s">
        <v>441</v>
      </c>
      <c r="P125" s="785"/>
      <c r="Q125" s="783"/>
      <c r="R125" s="783"/>
      <c r="S125" s="783"/>
      <c r="T125" s="783"/>
      <c r="U125" s="779"/>
      <c r="V125" s="381"/>
    </row>
    <row r="126" spans="1:22" s="541" customFormat="1" ht="64.5" thickBot="1" x14ac:dyDescent="0.25">
      <c r="A126" s="632" t="s">
        <v>55</v>
      </c>
      <c r="B126" s="633" t="s">
        <v>404</v>
      </c>
      <c r="C126" s="633" t="s">
        <v>780</v>
      </c>
      <c r="D126" s="633"/>
      <c r="E126" s="633" t="s">
        <v>95</v>
      </c>
      <c r="F126" s="633" t="s">
        <v>781</v>
      </c>
      <c r="G126" s="633" t="s">
        <v>782</v>
      </c>
      <c r="H126" s="618">
        <v>108</v>
      </c>
      <c r="I126" s="619">
        <v>103</v>
      </c>
      <c r="J126" s="620">
        <v>5</v>
      </c>
      <c r="K126" s="621">
        <v>0.95370370370370372</v>
      </c>
      <c r="L126" s="621">
        <v>4.6296296296296294E-2</v>
      </c>
      <c r="M126" s="621">
        <v>1</v>
      </c>
      <c r="N126" s="540"/>
      <c r="O126" s="534" t="s">
        <v>6</v>
      </c>
      <c r="P126" s="535">
        <v>606</v>
      </c>
      <c r="Q126" s="536">
        <v>484</v>
      </c>
      <c r="R126" s="536">
        <v>122</v>
      </c>
      <c r="S126" s="302">
        <v>0.79900000000000004</v>
      </c>
      <c r="T126" s="537">
        <v>0.20100000000000001</v>
      </c>
      <c r="U126" s="538">
        <v>1</v>
      </c>
      <c r="V126" s="539"/>
    </row>
    <row r="127" spans="1:22" s="541" customFormat="1" ht="64.5" thickBot="1" x14ac:dyDescent="0.25">
      <c r="A127" s="634" t="s">
        <v>56</v>
      </c>
      <c r="B127" s="635" t="s">
        <v>404</v>
      </c>
      <c r="C127" s="635" t="s">
        <v>780</v>
      </c>
      <c r="D127" s="635"/>
      <c r="E127" s="635" t="s">
        <v>96</v>
      </c>
      <c r="F127" s="635" t="s">
        <v>783</v>
      </c>
      <c r="G127" s="635" t="s">
        <v>784</v>
      </c>
      <c r="H127" s="622">
        <v>56</v>
      </c>
      <c r="I127" s="623">
        <v>53</v>
      </c>
      <c r="J127" s="620">
        <v>3</v>
      </c>
      <c r="K127" s="621">
        <v>0.9464285714285714</v>
      </c>
      <c r="L127" s="621">
        <v>5.3571428571428568E-2</v>
      </c>
      <c r="M127" s="621">
        <v>1</v>
      </c>
      <c r="N127" s="540"/>
      <c r="O127" s="543" t="s">
        <v>404</v>
      </c>
      <c r="P127" s="535">
        <v>307</v>
      </c>
      <c r="Q127" s="536">
        <v>286</v>
      </c>
      <c r="R127" s="536">
        <v>21</v>
      </c>
      <c r="S127" s="278">
        <v>0.93200000000000005</v>
      </c>
      <c r="T127" s="532">
        <v>6.8000000000000005E-2</v>
      </c>
      <c r="U127" s="544">
        <v>1</v>
      </c>
      <c r="V127" s="539"/>
    </row>
    <row r="128" spans="1:22" s="541" customFormat="1" ht="51.75" thickBot="1" x14ac:dyDescent="0.25">
      <c r="A128" s="634" t="s">
        <v>54</v>
      </c>
      <c r="B128" s="635" t="s">
        <v>404</v>
      </c>
      <c r="C128" s="635" t="s">
        <v>780</v>
      </c>
      <c r="D128" s="635"/>
      <c r="E128" s="635" t="s">
        <v>553</v>
      </c>
      <c r="F128" s="635" t="s">
        <v>785</v>
      </c>
      <c r="G128" s="635" t="s">
        <v>786</v>
      </c>
      <c r="H128" s="622">
        <v>141</v>
      </c>
      <c r="I128" s="623">
        <v>130</v>
      </c>
      <c r="J128" s="620">
        <v>11</v>
      </c>
      <c r="K128" s="621">
        <v>0.92198581560283688</v>
      </c>
      <c r="L128" s="621">
        <v>7.8014184397163122E-2</v>
      </c>
      <c r="M128" s="621">
        <v>1</v>
      </c>
      <c r="N128" s="540"/>
      <c r="O128" s="543" t="s">
        <v>587</v>
      </c>
      <c r="P128" s="535">
        <v>1239</v>
      </c>
      <c r="Q128" s="536">
        <v>1121</v>
      </c>
      <c r="R128" s="536">
        <v>118</v>
      </c>
      <c r="S128" s="278">
        <v>0.90500000000000003</v>
      </c>
      <c r="T128" s="532">
        <v>9.5000000000000001E-2</v>
      </c>
      <c r="U128" s="544">
        <v>1</v>
      </c>
      <c r="V128" s="539"/>
    </row>
    <row r="129" spans="1:22" s="541" customFormat="1" ht="45" customHeight="1" thickBot="1" x14ac:dyDescent="0.25">
      <c r="A129" s="636" t="s">
        <v>767</v>
      </c>
      <c r="B129" s="637" t="s">
        <v>404</v>
      </c>
      <c r="C129" s="637" t="s">
        <v>94</v>
      </c>
      <c r="D129" s="637"/>
      <c r="E129" s="637" t="s">
        <v>768</v>
      </c>
      <c r="F129" s="637" t="s">
        <v>769</v>
      </c>
      <c r="G129" s="637" t="s">
        <v>769</v>
      </c>
      <c r="H129" s="622">
        <v>2</v>
      </c>
      <c r="I129" s="623">
        <v>0</v>
      </c>
      <c r="J129" s="620">
        <v>2</v>
      </c>
      <c r="K129" s="621">
        <v>0</v>
      </c>
      <c r="L129" s="621">
        <v>1</v>
      </c>
      <c r="M129" s="621">
        <v>1</v>
      </c>
      <c r="N129" s="540"/>
      <c r="O129" s="543" t="s">
        <v>406</v>
      </c>
      <c r="P129" s="535">
        <v>440</v>
      </c>
      <c r="Q129" s="536">
        <v>297</v>
      </c>
      <c r="R129" s="536">
        <v>143</v>
      </c>
      <c r="S129" s="278">
        <v>0.67500000000000004</v>
      </c>
      <c r="T129" s="532">
        <v>0.32500000000000001</v>
      </c>
      <c r="U129" s="544">
        <v>1</v>
      </c>
      <c r="V129" s="539"/>
    </row>
    <row r="130" spans="1:22" s="541" customFormat="1" ht="39" thickBot="1" x14ac:dyDescent="0.25">
      <c r="A130" s="634" t="s">
        <v>57</v>
      </c>
      <c r="B130" s="635" t="s">
        <v>635</v>
      </c>
      <c r="C130" s="635" t="s">
        <v>780</v>
      </c>
      <c r="D130" s="635" t="s">
        <v>633</v>
      </c>
      <c r="E130" s="635" t="s">
        <v>97</v>
      </c>
      <c r="F130" s="635" t="s">
        <v>787</v>
      </c>
      <c r="G130" s="635" t="s">
        <v>788</v>
      </c>
      <c r="H130" s="622">
        <v>101</v>
      </c>
      <c r="I130" s="623">
        <v>99</v>
      </c>
      <c r="J130" s="620">
        <v>2</v>
      </c>
      <c r="K130" s="621">
        <v>0.98019801980198018</v>
      </c>
      <c r="L130" s="621">
        <v>1.9801980198019802E-2</v>
      </c>
      <c r="M130" s="621">
        <v>1</v>
      </c>
      <c r="N130" s="540"/>
      <c r="O130" s="543" t="s">
        <v>407</v>
      </c>
      <c r="P130" s="535">
        <v>463</v>
      </c>
      <c r="Q130" s="536">
        <v>344</v>
      </c>
      <c r="R130" s="536">
        <v>119</v>
      </c>
      <c r="S130" s="278">
        <v>0.74299999999999999</v>
      </c>
      <c r="T130" s="532">
        <v>0.25700000000000001</v>
      </c>
      <c r="U130" s="544">
        <v>1</v>
      </c>
      <c r="V130" s="539"/>
    </row>
    <row r="131" spans="1:22" s="541" customFormat="1" ht="39" thickBot="1" x14ac:dyDescent="0.25">
      <c r="A131" s="634" t="s">
        <v>77</v>
      </c>
      <c r="B131" s="635" t="s">
        <v>406</v>
      </c>
      <c r="C131" s="635" t="s">
        <v>780</v>
      </c>
      <c r="D131" s="635"/>
      <c r="E131" s="635" t="s">
        <v>100</v>
      </c>
      <c r="F131" s="635" t="s">
        <v>789</v>
      </c>
      <c r="G131" s="635" t="s">
        <v>790</v>
      </c>
      <c r="H131" s="622">
        <v>226</v>
      </c>
      <c r="I131" s="623">
        <v>159</v>
      </c>
      <c r="J131" s="620">
        <v>67</v>
      </c>
      <c r="K131" s="621">
        <v>0.70353982300884954</v>
      </c>
      <c r="L131" s="621">
        <v>0.29646017699115046</v>
      </c>
      <c r="M131" s="621">
        <v>1</v>
      </c>
      <c r="N131" s="540"/>
      <c r="O131" s="543" t="s">
        <v>655</v>
      </c>
      <c r="P131" s="535">
        <v>1349</v>
      </c>
      <c r="Q131" s="536">
        <v>1276</v>
      </c>
      <c r="R131" s="536">
        <v>73</v>
      </c>
      <c r="S131" s="278">
        <v>0.94599999999999995</v>
      </c>
      <c r="T131" s="532">
        <v>5.3999999999999999E-2</v>
      </c>
      <c r="U131" s="544">
        <v>1</v>
      </c>
      <c r="V131" s="539"/>
    </row>
    <row r="132" spans="1:22" s="541" customFormat="1" ht="26.25" thickBot="1" x14ac:dyDescent="0.25">
      <c r="A132" s="634" t="s">
        <v>101</v>
      </c>
      <c r="B132" s="635" t="s">
        <v>406</v>
      </c>
      <c r="C132" s="635" t="s">
        <v>102</v>
      </c>
      <c r="D132" s="635"/>
      <c r="E132" s="635" t="s">
        <v>103</v>
      </c>
      <c r="F132" s="635" t="s">
        <v>791</v>
      </c>
      <c r="G132" s="635" t="s">
        <v>792</v>
      </c>
      <c r="H132" s="622">
        <v>80</v>
      </c>
      <c r="I132" s="623">
        <v>49</v>
      </c>
      <c r="J132" s="620">
        <v>31</v>
      </c>
      <c r="K132" s="621">
        <v>0.61250000000000004</v>
      </c>
      <c r="L132" s="621">
        <v>0.38750000000000001</v>
      </c>
      <c r="M132" s="621">
        <v>1</v>
      </c>
      <c r="N132" s="540"/>
      <c r="O132" s="543" t="s">
        <v>218</v>
      </c>
      <c r="P132" s="535">
        <v>396</v>
      </c>
      <c r="Q132" s="536">
        <v>389</v>
      </c>
      <c r="R132" s="536">
        <v>7</v>
      </c>
      <c r="S132" s="278">
        <v>0.98199999999999998</v>
      </c>
      <c r="T132" s="532">
        <v>1.7999999999999999E-2</v>
      </c>
      <c r="U132" s="544">
        <v>1</v>
      </c>
      <c r="V132" s="539"/>
    </row>
    <row r="133" spans="1:22" s="541" customFormat="1" ht="26.25" thickBot="1" x14ac:dyDescent="0.25">
      <c r="A133" s="634" t="s">
        <v>80</v>
      </c>
      <c r="B133" s="635" t="s">
        <v>406</v>
      </c>
      <c r="C133" s="635" t="s">
        <v>102</v>
      </c>
      <c r="D133" s="635"/>
      <c r="E133" s="635" t="s">
        <v>105</v>
      </c>
      <c r="F133" s="635" t="s">
        <v>791</v>
      </c>
      <c r="G133" s="635" t="s">
        <v>793</v>
      </c>
      <c r="H133" s="622">
        <v>134</v>
      </c>
      <c r="I133" s="623">
        <v>89</v>
      </c>
      <c r="J133" s="620">
        <v>45</v>
      </c>
      <c r="K133" s="621">
        <v>0.66417910447761197</v>
      </c>
      <c r="L133" s="621">
        <v>0.33582089552238809</v>
      </c>
      <c r="M133" s="621">
        <v>1</v>
      </c>
      <c r="N133" s="540"/>
      <c r="O133" s="543" t="s">
        <v>29</v>
      </c>
      <c r="P133" s="535">
        <v>1446</v>
      </c>
      <c r="Q133" s="536">
        <v>1390</v>
      </c>
      <c r="R133" s="536">
        <v>56</v>
      </c>
      <c r="S133" s="278">
        <v>0.96099999999999997</v>
      </c>
      <c r="T133" s="532">
        <v>3.9E-2</v>
      </c>
      <c r="U133" s="544">
        <v>1</v>
      </c>
      <c r="V133" s="539"/>
    </row>
    <row r="134" spans="1:22" s="541" customFormat="1" ht="60" customHeight="1" thickBot="1" x14ac:dyDescent="0.25">
      <c r="A134" s="634" t="s">
        <v>106</v>
      </c>
      <c r="B134" s="635" t="s">
        <v>587</v>
      </c>
      <c r="C134" s="635" t="s">
        <v>102</v>
      </c>
      <c r="D134" s="635"/>
      <c r="E134" s="635" t="s">
        <v>107</v>
      </c>
      <c r="F134" s="635" t="s">
        <v>794</v>
      </c>
      <c r="G134" s="635" t="s">
        <v>795</v>
      </c>
      <c r="H134" s="622">
        <v>42</v>
      </c>
      <c r="I134" s="623">
        <v>35</v>
      </c>
      <c r="J134" s="620">
        <v>7</v>
      </c>
      <c r="K134" s="621">
        <v>0.83333333333333337</v>
      </c>
      <c r="L134" s="621">
        <v>0.16666666666666666</v>
      </c>
      <c r="M134" s="621">
        <v>1</v>
      </c>
      <c r="N134" s="540"/>
      <c r="O134" s="543" t="s">
        <v>40</v>
      </c>
      <c r="P134" s="535">
        <v>82</v>
      </c>
      <c r="Q134" s="536">
        <v>81</v>
      </c>
      <c r="R134" s="536">
        <v>1</v>
      </c>
      <c r="S134" s="278">
        <v>0.98799999999999999</v>
      </c>
      <c r="T134" s="532">
        <v>1.2E-2</v>
      </c>
      <c r="U134" s="544">
        <v>1</v>
      </c>
      <c r="V134" s="539"/>
    </row>
    <row r="135" spans="1:22" s="541" customFormat="1" ht="26.25" thickBot="1" x14ac:dyDescent="0.25">
      <c r="A135" s="634" t="s">
        <v>36</v>
      </c>
      <c r="B135" s="635" t="s">
        <v>587</v>
      </c>
      <c r="C135" s="635" t="s">
        <v>102</v>
      </c>
      <c r="D135" s="635"/>
      <c r="E135" s="635" t="s">
        <v>109</v>
      </c>
      <c r="F135" s="635" t="s">
        <v>794</v>
      </c>
      <c r="G135" s="635" t="s">
        <v>795</v>
      </c>
      <c r="H135" s="622">
        <v>118</v>
      </c>
      <c r="I135" s="623">
        <v>104</v>
      </c>
      <c r="J135" s="620">
        <v>14</v>
      </c>
      <c r="K135" s="621">
        <v>0.88135593220338981</v>
      </c>
      <c r="L135" s="621">
        <v>0.11864406779661017</v>
      </c>
      <c r="M135" s="621">
        <v>1</v>
      </c>
      <c r="N135" s="540"/>
      <c r="O135" s="543" t="s">
        <v>540</v>
      </c>
      <c r="P135" s="535">
        <v>498</v>
      </c>
      <c r="Q135" s="536">
        <v>472</v>
      </c>
      <c r="R135" s="536">
        <v>26</v>
      </c>
      <c r="S135" s="278">
        <v>0.94799999999999995</v>
      </c>
      <c r="T135" s="532">
        <v>5.1999999999999998E-2</v>
      </c>
      <c r="U135" s="544">
        <v>1</v>
      </c>
      <c r="V135" s="539"/>
    </row>
    <row r="136" spans="1:22" s="541" customFormat="1" ht="26.25" thickBot="1" x14ac:dyDescent="0.25">
      <c r="A136" s="634" t="s">
        <v>37</v>
      </c>
      <c r="B136" s="635" t="s">
        <v>587</v>
      </c>
      <c r="C136" s="635" t="s">
        <v>110</v>
      </c>
      <c r="D136" s="635"/>
      <c r="E136" s="635" t="s">
        <v>111</v>
      </c>
      <c r="F136" s="635" t="s">
        <v>791</v>
      </c>
      <c r="G136" s="635" t="s">
        <v>793</v>
      </c>
      <c r="H136" s="622">
        <v>753</v>
      </c>
      <c r="I136" s="623">
        <v>672</v>
      </c>
      <c r="J136" s="620">
        <v>81</v>
      </c>
      <c r="K136" s="621">
        <v>0.89243027888446214</v>
      </c>
      <c r="L136" s="621">
        <v>0.10756972111553785</v>
      </c>
      <c r="M136" s="621">
        <v>1</v>
      </c>
      <c r="N136" s="540"/>
      <c r="O136" s="543" t="s">
        <v>32</v>
      </c>
      <c r="P136" s="535">
        <v>1165</v>
      </c>
      <c r="Q136" s="536">
        <v>1090</v>
      </c>
      <c r="R136" s="536">
        <v>75</v>
      </c>
      <c r="S136" s="278">
        <v>0.93600000000000005</v>
      </c>
      <c r="T136" s="532">
        <v>6.4000000000000001E-2</v>
      </c>
      <c r="U136" s="544">
        <v>1</v>
      </c>
      <c r="V136" s="539"/>
    </row>
    <row r="137" spans="1:22" s="541" customFormat="1" ht="26.25" thickBot="1" x14ac:dyDescent="0.25">
      <c r="A137" s="634" t="s">
        <v>38</v>
      </c>
      <c r="B137" s="635" t="s">
        <v>587</v>
      </c>
      <c r="C137" s="635" t="s">
        <v>110</v>
      </c>
      <c r="D137" s="635"/>
      <c r="E137" s="635" t="s">
        <v>112</v>
      </c>
      <c r="F137" s="635" t="s">
        <v>791</v>
      </c>
      <c r="G137" s="635" t="s">
        <v>793</v>
      </c>
      <c r="H137" s="622">
        <v>297</v>
      </c>
      <c r="I137" s="623">
        <v>283</v>
      </c>
      <c r="J137" s="620">
        <v>14</v>
      </c>
      <c r="K137" s="621">
        <v>0.95286195286195285</v>
      </c>
      <c r="L137" s="621">
        <v>4.7138047138047139E-2</v>
      </c>
      <c r="M137" s="621">
        <v>1</v>
      </c>
      <c r="N137" s="540"/>
      <c r="O137" s="543" t="s">
        <v>220</v>
      </c>
      <c r="P137" s="535">
        <v>221</v>
      </c>
      <c r="Q137" s="536">
        <v>202</v>
      </c>
      <c r="R137" s="536">
        <v>19</v>
      </c>
      <c r="S137" s="278">
        <v>0.91400000000000003</v>
      </c>
      <c r="T137" s="532">
        <v>8.5999999999999993E-2</v>
      </c>
      <c r="U137" s="544">
        <v>1</v>
      </c>
      <c r="V137" s="539"/>
    </row>
    <row r="138" spans="1:22" s="541" customFormat="1" ht="30" customHeight="1" thickBot="1" x14ac:dyDescent="0.25">
      <c r="A138" s="634" t="s">
        <v>113</v>
      </c>
      <c r="B138" s="635" t="s">
        <v>587</v>
      </c>
      <c r="C138" s="635" t="s">
        <v>780</v>
      </c>
      <c r="D138" s="635"/>
      <c r="E138" s="635" t="s">
        <v>114</v>
      </c>
      <c r="F138" s="635" t="s">
        <v>796</v>
      </c>
      <c r="G138" s="635" t="s">
        <v>790</v>
      </c>
      <c r="H138" s="622">
        <v>29</v>
      </c>
      <c r="I138" s="623">
        <v>27</v>
      </c>
      <c r="J138" s="620">
        <v>2</v>
      </c>
      <c r="K138" s="621">
        <v>0.93103448275862066</v>
      </c>
      <c r="L138" s="621">
        <v>6.8965517241379309E-2</v>
      </c>
      <c r="M138" s="621">
        <v>1</v>
      </c>
      <c r="N138" s="540"/>
      <c r="O138" s="543" t="s">
        <v>409</v>
      </c>
      <c r="P138" s="535">
        <v>339</v>
      </c>
      <c r="Q138" s="536">
        <v>322</v>
      </c>
      <c r="R138" s="536">
        <v>17</v>
      </c>
      <c r="S138" s="278">
        <v>0.95</v>
      </c>
      <c r="T138" s="532">
        <v>0.05</v>
      </c>
      <c r="U138" s="544">
        <v>1</v>
      </c>
      <c r="V138" s="539"/>
    </row>
    <row r="139" spans="1:22" s="541" customFormat="1" ht="26.25" thickBot="1" x14ac:dyDescent="0.25">
      <c r="A139" s="634" t="s">
        <v>62</v>
      </c>
      <c r="B139" s="635" t="s">
        <v>407</v>
      </c>
      <c r="C139" s="635" t="s">
        <v>780</v>
      </c>
      <c r="D139" s="635"/>
      <c r="E139" s="635" t="s">
        <v>115</v>
      </c>
      <c r="F139" s="635" t="s">
        <v>116</v>
      </c>
      <c r="G139" s="635" t="s">
        <v>117</v>
      </c>
      <c r="H139" s="622">
        <v>85</v>
      </c>
      <c r="I139" s="623">
        <v>32</v>
      </c>
      <c r="J139" s="620">
        <v>53</v>
      </c>
      <c r="K139" s="621">
        <v>0.37647058823529411</v>
      </c>
      <c r="L139" s="621">
        <v>0.62352941176470589</v>
      </c>
      <c r="M139" s="621">
        <v>1</v>
      </c>
      <c r="N139" s="540"/>
      <c r="O139" s="543" t="s">
        <v>635</v>
      </c>
      <c r="P139" s="535">
        <v>103</v>
      </c>
      <c r="Q139" s="536">
        <v>101</v>
      </c>
      <c r="R139" s="536">
        <v>2</v>
      </c>
      <c r="S139" s="278">
        <v>0.98099999999999998</v>
      </c>
      <c r="T139" s="532">
        <v>1.9E-2</v>
      </c>
      <c r="U139" s="544">
        <v>1</v>
      </c>
      <c r="V139" s="539"/>
    </row>
    <row r="140" spans="1:22" s="541" customFormat="1" ht="39" thickBot="1" x14ac:dyDescent="0.25">
      <c r="A140" s="634" t="s">
        <v>118</v>
      </c>
      <c r="B140" s="635" t="s">
        <v>407</v>
      </c>
      <c r="C140" s="635" t="s">
        <v>780</v>
      </c>
      <c r="D140" s="635"/>
      <c r="E140" s="635" t="s">
        <v>797</v>
      </c>
      <c r="F140" s="635" t="s">
        <v>798</v>
      </c>
      <c r="G140" s="635" t="s">
        <v>799</v>
      </c>
      <c r="H140" s="622">
        <v>45</v>
      </c>
      <c r="I140" s="623">
        <v>26</v>
      </c>
      <c r="J140" s="620">
        <v>19</v>
      </c>
      <c r="K140" s="621">
        <v>0.57777777777777772</v>
      </c>
      <c r="L140" s="621">
        <v>0.42222222222222222</v>
      </c>
      <c r="M140" s="621">
        <v>1</v>
      </c>
      <c r="N140" s="540"/>
      <c r="O140" s="543" t="s">
        <v>458</v>
      </c>
      <c r="P140" s="535">
        <v>225</v>
      </c>
      <c r="Q140" s="536">
        <v>142</v>
      </c>
      <c r="R140" s="536">
        <v>83</v>
      </c>
      <c r="S140" s="278">
        <v>0.63100000000000001</v>
      </c>
      <c r="T140" s="532">
        <v>0.36899999999999999</v>
      </c>
      <c r="U140" s="544">
        <v>1</v>
      </c>
      <c r="V140" s="539"/>
    </row>
    <row r="141" spans="1:22" s="541" customFormat="1" ht="39" thickBot="1" x14ac:dyDescent="0.25">
      <c r="A141" s="634" t="s">
        <v>61</v>
      </c>
      <c r="B141" s="635" t="s">
        <v>407</v>
      </c>
      <c r="C141" s="635" t="s">
        <v>780</v>
      </c>
      <c r="D141" s="635"/>
      <c r="E141" s="635" t="s">
        <v>122</v>
      </c>
      <c r="F141" s="635" t="s">
        <v>800</v>
      </c>
      <c r="G141" s="635" t="s">
        <v>790</v>
      </c>
      <c r="H141" s="622">
        <v>23</v>
      </c>
      <c r="I141" s="623">
        <v>22</v>
      </c>
      <c r="J141" s="620">
        <v>1</v>
      </c>
      <c r="K141" s="621">
        <v>0.95652173913043481</v>
      </c>
      <c r="L141" s="621">
        <v>4.3478260869565216E-2</v>
      </c>
      <c r="M141" s="621">
        <v>1</v>
      </c>
      <c r="N141" s="540"/>
      <c r="O141" s="543" t="s">
        <v>809</v>
      </c>
      <c r="P141" s="535">
        <v>3798</v>
      </c>
      <c r="Q141" s="536">
        <v>443</v>
      </c>
      <c r="R141" s="536">
        <v>3355</v>
      </c>
      <c r="S141" s="278">
        <v>0.11700000000000001</v>
      </c>
      <c r="T141" s="532">
        <v>0.88300000000000001</v>
      </c>
      <c r="U141" s="544">
        <v>1</v>
      </c>
      <c r="V141" s="539"/>
    </row>
    <row r="142" spans="1:22" s="541" customFormat="1" ht="39" thickBot="1" x14ac:dyDescent="0.25">
      <c r="A142" s="634" t="s">
        <v>123</v>
      </c>
      <c r="B142" s="635" t="s">
        <v>407</v>
      </c>
      <c r="C142" s="635" t="s">
        <v>780</v>
      </c>
      <c r="D142" s="635"/>
      <c r="E142" s="635" t="s">
        <v>124</v>
      </c>
      <c r="F142" s="635" t="s">
        <v>796</v>
      </c>
      <c r="G142" s="635" t="s">
        <v>790</v>
      </c>
      <c r="H142" s="622">
        <v>45</v>
      </c>
      <c r="I142" s="623">
        <v>27</v>
      </c>
      <c r="J142" s="620">
        <v>18</v>
      </c>
      <c r="K142" s="621">
        <v>0.6</v>
      </c>
      <c r="L142" s="621">
        <v>0.4</v>
      </c>
      <c r="M142" s="621">
        <v>1</v>
      </c>
      <c r="N142" s="540"/>
      <c r="O142" s="546" t="s">
        <v>398</v>
      </c>
      <c r="P142" s="611">
        <v>9447</v>
      </c>
      <c r="Q142" s="612">
        <v>7997</v>
      </c>
      <c r="R142" s="612">
        <v>882</v>
      </c>
      <c r="S142" s="613">
        <v>0.84699999999999998</v>
      </c>
      <c r="T142" s="547">
        <v>9.2999999999999999E-2</v>
      </c>
      <c r="U142" s="614">
        <v>0.94</v>
      </c>
      <c r="V142" s="539"/>
    </row>
    <row r="143" spans="1:22" s="541" customFormat="1" ht="26.25" thickBot="1" x14ac:dyDescent="0.25">
      <c r="A143" s="634" t="s">
        <v>59</v>
      </c>
      <c r="B143" s="635" t="s">
        <v>407</v>
      </c>
      <c r="C143" s="635" t="s">
        <v>102</v>
      </c>
      <c r="D143" s="635"/>
      <c r="E143" s="635" t="s">
        <v>125</v>
      </c>
      <c r="F143" s="635" t="s">
        <v>801</v>
      </c>
      <c r="G143" s="635" t="s">
        <v>792</v>
      </c>
      <c r="H143" s="622">
        <v>16</v>
      </c>
      <c r="I143" s="623">
        <v>13</v>
      </c>
      <c r="J143" s="620">
        <v>3</v>
      </c>
      <c r="K143" s="621">
        <v>0.8125</v>
      </c>
      <c r="L143" s="621">
        <v>0.1875</v>
      </c>
      <c r="M143" s="621">
        <v>1</v>
      </c>
      <c r="N143" s="540"/>
      <c r="O143" s="548"/>
      <c r="P143" s="617"/>
      <c r="Q143" s="617"/>
      <c r="R143" s="617"/>
      <c r="S143" s="554"/>
      <c r="T143" s="554"/>
      <c r="U143" s="554"/>
      <c r="V143" s="539"/>
    </row>
    <row r="144" spans="1:22" s="541" customFormat="1" ht="26.25" thickBot="1" x14ac:dyDescent="0.25">
      <c r="A144" s="634" t="s">
        <v>64</v>
      </c>
      <c r="B144" s="635" t="s">
        <v>407</v>
      </c>
      <c r="C144" s="635" t="s">
        <v>102</v>
      </c>
      <c r="D144" s="635"/>
      <c r="E144" s="635" t="s">
        <v>126</v>
      </c>
      <c r="F144" s="635" t="s">
        <v>801</v>
      </c>
      <c r="G144" s="635" t="s">
        <v>792</v>
      </c>
      <c r="H144" s="622">
        <v>249</v>
      </c>
      <c r="I144" s="623">
        <v>224</v>
      </c>
      <c r="J144" s="620">
        <v>25</v>
      </c>
      <c r="K144" s="621">
        <v>0.89959839357429716</v>
      </c>
      <c r="L144" s="621">
        <v>0.10040160642570281</v>
      </c>
      <c r="M144" s="621">
        <v>1</v>
      </c>
      <c r="N144" s="540"/>
      <c r="O144" s="548"/>
      <c r="P144" s="617"/>
      <c r="Q144" s="617"/>
      <c r="R144" s="617"/>
      <c r="S144" s="554"/>
      <c r="T144" s="554"/>
      <c r="U144" s="554"/>
      <c r="V144" s="539"/>
    </row>
    <row r="145" spans="1:22" s="541" customFormat="1" ht="39" thickBot="1" x14ac:dyDescent="0.25">
      <c r="A145" s="634" t="s">
        <v>655</v>
      </c>
      <c r="B145" s="635" t="s">
        <v>655</v>
      </c>
      <c r="C145" s="635" t="s">
        <v>780</v>
      </c>
      <c r="D145" s="635"/>
      <c r="E145" s="635" t="s">
        <v>127</v>
      </c>
      <c r="F145" s="635" t="s">
        <v>802</v>
      </c>
      <c r="G145" s="635" t="s">
        <v>803</v>
      </c>
      <c r="H145" s="622">
        <v>1349</v>
      </c>
      <c r="I145" s="623">
        <v>1276</v>
      </c>
      <c r="J145" s="620">
        <v>73</v>
      </c>
      <c r="K145" s="621">
        <v>0.94588584136397336</v>
      </c>
      <c r="L145" s="621">
        <v>5.4114158636026685E-2</v>
      </c>
      <c r="M145" s="621">
        <v>1</v>
      </c>
      <c r="N145" s="540"/>
      <c r="O145" s="548"/>
      <c r="P145" s="617"/>
      <c r="Q145" s="617"/>
      <c r="R145" s="617"/>
      <c r="S145" s="554"/>
      <c r="T145" s="554"/>
      <c r="U145" s="554"/>
      <c r="V145" s="539"/>
    </row>
    <row r="146" spans="1:22" s="541" customFormat="1" ht="26.25" thickBot="1" x14ac:dyDescent="0.25">
      <c r="A146" s="634" t="s">
        <v>66</v>
      </c>
      <c r="B146" s="635" t="s">
        <v>458</v>
      </c>
      <c r="C146" s="635" t="s">
        <v>780</v>
      </c>
      <c r="D146" s="635"/>
      <c r="E146" s="635" t="s">
        <v>128</v>
      </c>
      <c r="F146" s="635" t="s">
        <v>804</v>
      </c>
      <c r="G146" s="635" t="s">
        <v>804</v>
      </c>
      <c r="H146" s="622">
        <v>38</v>
      </c>
      <c r="I146" s="623">
        <v>10</v>
      </c>
      <c r="J146" s="620">
        <v>28</v>
      </c>
      <c r="K146" s="621">
        <v>0.26315789473684209</v>
      </c>
      <c r="L146" s="621">
        <v>0.73684210526315785</v>
      </c>
      <c r="M146" s="621">
        <v>1</v>
      </c>
      <c r="N146" s="540"/>
      <c r="O146" s="548"/>
      <c r="P146" s="617"/>
      <c r="Q146" s="617"/>
      <c r="R146" s="617"/>
      <c r="S146" s="554"/>
      <c r="T146" s="554"/>
      <c r="U146" s="554"/>
      <c r="V146" s="539"/>
    </row>
    <row r="147" spans="1:22" s="541" customFormat="1" ht="115.5" thickBot="1" x14ac:dyDescent="0.25">
      <c r="A147" s="634" t="s">
        <v>74</v>
      </c>
      <c r="B147" s="635" t="s">
        <v>458</v>
      </c>
      <c r="C147" s="635" t="s">
        <v>780</v>
      </c>
      <c r="D147" s="635"/>
      <c r="E147" s="635" t="s">
        <v>130</v>
      </c>
      <c r="F147" s="635" t="s">
        <v>805</v>
      </c>
      <c r="G147" s="635" t="s">
        <v>806</v>
      </c>
      <c r="H147" s="622">
        <v>10</v>
      </c>
      <c r="I147" s="623">
        <v>4</v>
      </c>
      <c r="J147" s="620">
        <v>6</v>
      </c>
      <c r="K147" s="621">
        <v>0.4</v>
      </c>
      <c r="L147" s="621">
        <v>0.6</v>
      </c>
      <c r="M147" s="621">
        <v>1</v>
      </c>
      <c r="N147" s="540"/>
      <c r="O147" s="548"/>
      <c r="P147" s="617"/>
      <c r="Q147" s="617"/>
      <c r="R147" s="617"/>
      <c r="S147" s="554"/>
      <c r="T147" s="554"/>
      <c r="U147" s="554"/>
      <c r="V147" s="539"/>
    </row>
    <row r="148" spans="1:22" s="541" customFormat="1" ht="128.25" thickBot="1" x14ac:dyDescent="0.25">
      <c r="A148" s="634" t="s">
        <v>131</v>
      </c>
      <c r="B148" s="635" t="s">
        <v>458</v>
      </c>
      <c r="C148" s="635" t="s">
        <v>780</v>
      </c>
      <c r="D148" s="635"/>
      <c r="E148" s="635" t="s">
        <v>132</v>
      </c>
      <c r="F148" s="635" t="s">
        <v>807</v>
      </c>
      <c r="G148" s="635" t="s">
        <v>808</v>
      </c>
      <c r="H148" s="622">
        <v>63</v>
      </c>
      <c r="I148" s="623">
        <v>29</v>
      </c>
      <c r="J148" s="620">
        <v>34</v>
      </c>
      <c r="K148" s="621">
        <v>0.46031746031746029</v>
      </c>
      <c r="L148" s="621">
        <v>0.53968253968253965</v>
      </c>
      <c r="M148" s="621">
        <v>1</v>
      </c>
      <c r="N148" s="540"/>
      <c r="O148" s="548"/>
      <c r="P148" s="617"/>
      <c r="Q148" s="617"/>
      <c r="R148" s="617"/>
      <c r="S148" s="554"/>
      <c r="T148" s="554"/>
      <c r="U148" s="554"/>
      <c r="V148" s="539"/>
    </row>
    <row r="149" spans="1:22" s="541" customFormat="1" ht="39" thickBot="1" x14ac:dyDescent="0.25">
      <c r="A149" s="638" t="s">
        <v>770</v>
      </c>
      <c r="B149" s="635" t="s">
        <v>809</v>
      </c>
      <c r="C149" s="635" t="s">
        <v>810</v>
      </c>
      <c r="D149" s="635"/>
      <c r="E149" s="635" t="s">
        <v>134</v>
      </c>
      <c r="F149" s="635" t="s">
        <v>811</v>
      </c>
      <c r="G149" s="635" t="s">
        <v>812</v>
      </c>
      <c r="H149" s="622">
        <v>3798</v>
      </c>
      <c r="I149" s="623">
        <v>443</v>
      </c>
      <c r="J149" s="620">
        <v>3355</v>
      </c>
      <c r="K149" s="621">
        <v>0.11664033701948394</v>
      </c>
      <c r="L149" s="621">
        <v>0.88335966298051605</v>
      </c>
      <c r="M149" s="621">
        <v>1</v>
      </c>
      <c r="N149" s="540"/>
      <c r="O149" s="548"/>
      <c r="P149" s="617"/>
      <c r="Q149" s="617"/>
      <c r="R149" s="617"/>
      <c r="S149" s="554"/>
      <c r="T149" s="554"/>
      <c r="U149" s="554"/>
      <c r="V149" s="539"/>
    </row>
    <row r="150" spans="1:22" s="541" customFormat="1" ht="39" thickBot="1" x14ac:dyDescent="0.25">
      <c r="A150" s="634" t="s">
        <v>71</v>
      </c>
      <c r="B150" s="635" t="s">
        <v>218</v>
      </c>
      <c r="C150" s="635" t="s">
        <v>137</v>
      </c>
      <c r="D150" s="635" t="s">
        <v>138</v>
      </c>
      <c r="E150" s="635" t="s">
        <v>139</v>
      </c>
      <c r="F150" s="635" t="s">
        <v>140</v>
      </c>
      <c r="G150" s="635" t="s">
        <v>140</v>
      </c>
      <c r="H150" s="622">
        <v>396</v>
      </c>
      <c r="I150" s="623">
        <v>389</v>
      </c>
      <c r="J150" s="620">
        <v>7</v>
      </c>
      <c r="K150" s="621">
        <v>0.98232323232323238</v>
      </c>
      <c r="L150" s="621">
        <v>1.7676767676767676E-2</v>
      </c>
      <c r="M150" s="621">
        <v>1</v>
      </c>
      <c r="N150" s="540"/>
      <c r="O150" s="548"/>
      <c r="P150" s="617"/>
      <c r="Q150" s="617"/>
      <c r="R150" s="617"/>
      <c r="S150" s="554"/>
      <c r="T150" s="554"/>
      <c r="U150" s="554"/>
      <c r="V150" s="539"/>
    </row>
    <row r="151" spans="1:22" s="541" customFormat="1" ht="153.75" thickBot="1" x14ac:dyDescent="0.25">
      <c r="A151" s="634" t="s">
        <v>29</v>
      </c>
      <c r="B151" s="635" t="s">
        <v>29</v>
      </c>
      <c r="C151" s="635" t="s">
        <v>780</v>
      </c>
      <c r="D151" s="635" t="s">
        <v>568</v>
      </c>
      <c r="E151" s="635" t="s">
        <v>141</v>
      </c>
      <c r="F151" s="635" t="s">
        <v>813</v>
      </c>
      <c r="G151" s="635" t="s">
        <v>814</v>
      </c>
      <c r="H151" s="622">
        <v>1446</v>
      </c>
      <c r="I151" s="623">
        <v>1390</v>
      </c>
      <c r="J151" s="620">
        <v>56</v>
      </c>
      <c r="K151" s="621">
        <v>0.9612724757952974</v>
      </c>
      <c r="L151" s="621">
        <v>3.8727524204702629E-2</v>
      </c>
      <c r="M151" s="621">
        <v>1</v>
      </c>
      <c r="N151" s="540"/>
      <c r="O151" s="548"/>
      <c r="P151" s="617"/>
      <c r="Q151" s="617"/>
      <c r="R151" s="617"/>
      <c r="S151" s="554"/>
      <c r="T151" s="554"/>
      <c r="U151" s="554"/>
      <c r="V151" s="539"/>
    </row>
    <row r="152" spans="1:22" s="541" customFormat="1" ht="45" customHeight="1" thickBot="1" x14ac:dyDescent="0.25">
      <c r="A152" s="634" t="s">
        <v>47</v>
      </c>
      <c r="B152" s="635" t="s">
        <v>540</v>
      </c>
      <c r="C152" s="635" t="s">
        <v>815</v>
      </c>
      <c r="D152" s="635"/>
      <c r="E152" s="635" t="s">
        <v>144</v>
      </c>
      <c r="F152" s="635" t="s">
        <v>816</v>
      </c>
      <c r="G152" s="635" t="s">
        <v>817</v>
      </c>
      <c r="H152" s="622">
        <v>39</v>
      </c>
      <c r="I152" s="623">
        <v>35</v>
      </c>
      <c r="J152" s="620">
        <v>4</v>
      </c>
      <c r="K152" s="621">
        <v>0.89743589743589747</v>
      </c>
      <c r="L152" s="621">
        <v>0.10256410256410256</v>
      </c>
      <c r="M152" s="621">
        <v>1</v>
      </c>
      <c r="N152" s="540"/>
      <c r="O152" s="548"/>
      <c r="P152" s="617"/>
      <c r="Q152" s="617"/>
      <c r="R152" s="617"/>
      <c r="S152" s="554"/>
      <c r="T152" s="554"/>
      <c r="U152" s="554"/>
      <c r="V152" s="539"/>
    </row>
    <row r="153" spans="1:22" s="541" customFormat="1" ht="39" thickBot="1" x14ac:dyDescent="0.25">
      <c r="A153" s="634" t="s">
        <v>46</v>
      </c>
      <c r="B153" s="635" t="s">
        <v>540</v>
      </c>
      <c r="C153" s="635" t="s">
        <v>772</v>
      </c>
      <c r="D153" s="635"/>
      <c r="E153" s="635" t="s">
        <v>146</v>
      </c>
      <c r="F153" s="635" t="s">
        <v>800</v>
      </c>
      <c r="G153" s="635" t="s">
        <v>818</v>
      </c>
      <c r="H153" s="622">
        <v>3</v>
      </c>
      <c r="I153" s="623">
        <v>1</v>
      </c>
      <c r="J153" s="620">
        <v>2</v>
      </c>
      <c r="K153" s="621">
        <v>0.33333333333333331</v>
      </c>
      <c r="L153" s="621">
        <v>0.66666666666666663</v>
      </c>
      <c r="M153" s="621">
        <v>1</v>
      </c>
      <c r="N153" s="540"/>
      <c r="O153" s="548"/>
      <c r="P153" s="553"/>
      <c r="Q153" s="553"/>
      <c r="R153" s="553"/>
      <c r="S153" s="554"/>
      <c r="T153" s="554"/>
      <c r="U153" s="554"/>
      <c r="V153" s="539"/>
    </row>
    <row r="154" spans="1:22" s="541" customFormat="1" ht="45" customHeight="1" thickBot="1" x14ac:dyDescent="0.25">
      <c r="A154" s="634" t="s">
        <v>40</v>
      </c>
      <c r="B154" s="635" t="s">
        <v>40</v>
      </c>
      <c r="C154" s="635" t="s">
        <v>819</v>
      </c>
      <c r="D154" s="635"/>
      <c r="E154" s="635" t="s">
        <v>148</v>
      </c>
      <c r="F154" s="635" t="s">
        <v>820</v>
      </c>
      <c r="G154" s="635" t="s">
        <v>821</v>
      </c>
      <c r="H154" s="622">
        <v>82</v>
      </c>
      <c r="I154" s="623">
        <v>81</v>
      </c>
      <c r="J154" s="620">
        <v>1</v>
      </c>
      <c r="K154" s="621">
        <v>0.98780487804878048</v>
      </c>
      <c r="L154" s="621">
        <v>1.2195121951219513E-2</v>
      </c>
      <c r="M154" s="621">
        <v>1</v>
      </c>
      <c r="N154" s="540"/>
      <c r="O154" s="539"/>
      <c r="P154" s="539"/>
      <c r="Q154" s="539"/>
      <c r="R154" s="539"/>
      <c r="S154" s="539"/>
      <c r="T154" s="539"/>
      <c r="U154" s="539"/>
      <c r="V154" s="539"/>
    </row>
    <row r="155" spans="1:22" s="541" customFormat="1" ht="45" customHeight="1" thickBot="1" x14ac:dyDescent="0.25">
      <c r="A155" s="639" t="s">
        <v>41</v>
      </c>
      <c r="B155" s="640" t="s">
        <v>540</v>
      </c>
      <c r="C155" s="640" t="s">
        <v>145</v>
      </c>
      <c r="D155" s="640"/>
      <c r="E155" s="640" t="s">
        <v>149</v>
      </c>
      <c r="F155" s="640" t="s">
        <v>574</v>
      </c>
      <c r="G155" s="640" t="s">
        <v>575</v>
      </c>
      <c r="H155" s="622"/>
      <c r="I155" s="623"/>
      <c r="J155" s="620"/>
      <c r="K155" s="621" t="s">
        <v>320</v>
      </c>
      <c r="L155" s="621" t="s">
        <v>320</v>
      </c>
      <c r="M155" s="621">
        <v>0</v>
      </c>
      <c r="N155" s="540"/>
      <c r="O155" s="539"/>
      <c r="P155" s="539"/>
      <c r="Q155" s="539"/>
      <c r="R155" s="539"/>
      <c r="S155" s="539"/>
      <c r="T155" s="539"/>
      <c r="U155" s="539"/>
      <c r="V155" s="539"/>
    </row>
    <row r="156" spans="1:22" s="541" customFormat="1" ht="26.25" thickBot="1" x14ac:dyDescent="0.25">
      <c r="A156" s="639" t="s">
        <v>45</v>
      </c>
      <c r="B156" s="640" t="s">
        <v>540</v>
      </c>
      <c r="C156" s="640" t="s">
        <v>822</v>
      </c>
      <c r="D156" s="640"/>
      <c r="E156" s="640" t="s">
        <v>150</v>
      </c>
      <c r="F156" s="640" t="s">
        <v>151</v>
      </c>
      <c r="G156" s="640" t="s">
        <v>151</v>
      </c>
      <c r="H156" s="622"/>
      <c r="I156" s="623"/>
      <c r="J156" s="620"/>
      <c r="K156" s="621" t="s">
        <v>320</v>
      </c>
      <c r="L156" s="621" t="s">
        <v>320</v>
      </c>
      <c r="M156" s="621">
        <v>0</v>
      </c>
      <c r="N156" s="540"/>
      <c r="O156" s="539"/>
      <c r="P156" s="539"/>
      <c r="Q156" s="539"/>
      <c r="R156" s="539"/>
      <c r="S156" s="539"/>
      <c r="T156" s="539"/>
      <c r="U156" s="539"/>
      <c r="V156" s="539"/>
    </row>
    <row r="157" spans="1:22" s="541" customFormat="1" ht="64.5" thickBot="1" x14ac:dyDescent="0.25">
      <c r="A157" s="634" t="s">
        <v>771</v>
      </c>
      <c r="B157" s="635" t="s">
        <v>540</v>
      </c>
      <c r="C157" s="635" t="s">
        <v>772</v>
      </c>
      <c r="D157" s="635"/>
      <c r="E157" s="635" t="s">
        <v>773</v>
      </c>
      <c r="F157" s="635" t="s">
        <v>774</v>
      </c>
      <c r="G157" s="635" t="s">
        <v>775</v>
      </c>
      <c r="H157" s="622">
        <v>244</v>
      </c>
      <c r="I157" s="623">
        <v>238</v>
      </c>
      <c r="J157" s="620">
        <v>6</v>
      </c>
      <c r="K157" s="621">
        <v>0.97540983606557374</v>
      </c>
      <c r="L157" s="621">
        <v>2.4590163934426229E-2</v>
      </c>
      <c r="M157" s="621">
        <v>1</v>
      </c>
      <c r="N157" s="540"/>
      <c r="O157" s="539"/>
      <c r="P157" s="539"/>
      <c r="Q157" s="539"/>
      <c r="R157" s="539"/>
      <c r="S157" s="539"/>
      <c r="T157" s="539"/>
      <c r="U157" s="539"/>
      <c r="V157" s="539"/>
    </row>
    <row r="158" spans="1:22" s="541" customFormat="1" ht="45" customHeight="1" thickBot="1" x14ac:dyDescent="0.25">
      <c r="A158" s="634" t="s">
        <v>44</v>
      </c>
      <c r="B158" s="635" t="s">
        <v>540</v>
      </c>
      <c r="C158" s="635" t="s">
        <v>772</v>
      </c>
      <c r="D158" s="635"/>
      <c r="E158" s="635" t="s">
        <v>152</v>
      </c>
      <c r="F158" s="635" t="s">
        <v>823</v>
      </c>
      <c r="G158" s="635" t="s">
        <v>824</v>
      </c>
      <c r="H158" s="622">
        <v>132</v>
      </c>
      <c r="I158" s="623">
        <v>119</v>
      </c>
      <c r="J158" s="620">
        <v>13</v>
      </c>
      <c r="K158" s="621">
        <v>0.90151515151515149</v>
      </c>
      <c r="L158" s="621">
        <v>9.8484848484848481E-2</v>
      </c>
      <c r="M158" s="621">
        <v>1</v>
      </c>
      <c r="N158" s="540"/>
      <c r="O158" s="539"/>
      <c r="P158" s="539"/>
      <c r="Q158" s="539"/>
      <c r="R158" s="539"/>
      <c r="S158" s="539"/>
      <c r="T158" s="539"/>
      <c r="U158" s="539"/>
      <c r="V158" s="539"/>
    </row>
    <row r="159" spans="1:22" s="541" customFormat="1" ht="102.75" thickBot="1" x14ac:dyDescent="0.25">
      <c r="A159" s="634" t="s">
        <v>87</v>
      </c>
      <c r="B159" s="635" t="s">
        <v>458</v>
      </c>
      <c r="C159" s="635" t="s">
        <v>772</v>
      </c>
      <c r="D159" s="635"/>
      <c r="E159" s="635" t="s">
        <v>153</v>
      </c>
      <c r="F159" s="635" t="s">
        <v>825</v>
      </c>
      <c r="G159" s="635" t="s">
        <v>826</v>
      </c>
      <c r="H159" s="622">
        <v>13</v>
      </c>
      <c r="I159" s="623">
        <v>10</v>
      </c>
      <c r="J159" s="620">
        <v>3</v>
      </c>
      <c r="K159" s="621">
        <v>0.76923076923076927</v>
      </c>
      <c r="L159" s="621">
        <v>0.23076923076923078</v>
      </c>
      <c r="M159" s="621">
        <v>1</v>
      </c>
      <c r="N159" s="540"/>
      <c r="O159" s="539"/>
      <c r="P159" s="539"/>
      <c r="Q159" s="539"/>
      <c r="R159" s="539"/>
      <c r="S159" s="539"/>
      <c r="T159" s="539"/>
      <c r="U159" s="539"/>
      <c r="V159" s="539"/>
    </row>
    <row r="160" spans="1:22" s="541" customFormat="1" ht="60" customHeight="1" thickBot="1" x14ac:dyDescent="0.25">
      <c r="A160" s="634" t="s">
        <v>156</v>
      </c>
      <c r="B160" s="635" t="s">
        <v>540</v>
      </c>
      <c r="C160" s="635" t="s">
        <v>772</v>
      </c>
      <c r="D160" s="635"/>
      <c r="E160" s="635" t="s">
        <v>157</v>
      </c>
      <c r="F160" s="635" t="s">
        <v>827</v>
      </c>
      <c r="G160" s="635" t="s">
        <v>828</v>
      </c>
      <c r="H160" s="622">
        <v>80</v>
      </c>
      <c r="I160" s="623">
        <v>79</v>
      </c>
      <c r="J160" s="620">
        <v>1</v>
      </c>
      <c r="K160" s="621">
        <v>0.98750000000000004</v>
      </c>
      <c r="L160" s="621">
        <v>1.2500000000000001E-2</v>
      </c>
      <c r="M160" s="621">
        <v>1</v>
      </c>
      <c r="N160" s="540"/>
      <c r="O160" s="539"/>
      <c r="P160" s="539"/>
      <c r="Q160" s="539"/>
      <c r="R160" s="539"/>
      <c r="S160" s="539"/>
      <c r="T160" s="539"/>
      <c r="U160" s="539"/>
      <c r="V160" s="539"/>
    </row>
    <row r="161" spans="1:22" s="541" customFormat="1" ht="26.25" thickBot="1" x14ac:dyDescent="0.25">
      <c r="A161" s="634" t="s">
        <v>158</v>
      </c>
      <c r="B161" s="635" t="s">
        <v>540</v>
      </c>
      <c r="C161" s="635" t="s">
        <v>145</v>
      </c>
      <c r="D161" s="635"/>
      <c r="E161" s="635" t="s">
        <v>159</v>
      </c>
      <c r="F161" s="635" t="s">
        <v>160</v>
      </c>
      <c r="G161" s="635" t="s">
        <v>161</v>
      </c>
      <c r="H161" s="622">
        <v>0</v>
      </c>
      <c r="I161" s="623">
        <v>0</v>
      </c>
      <c r="J161" s="620">
        <v>0</v>
      </c>
      <c r="K161" s="621" t="s">
        <v>320</v>
      </c>
      <c r="L161" s="621" t="s">
        <v>320</v>
      </c>
      <c r="M161" s="621">
        <v>0</v>
      </c>
      <c r="N161" s="540"/>
      <c r="O161" s="539"/>
      <c r="P161" s="539"/>
      <c r="Q161" s="539"/>
      <c r="R161" s="539"/>
      <c r="S161" s="539"/>
      <c r="T161" s="539"/>
      <c r="U161" s="539"/>
      <c r="V161" s="539"/>
    </row>
    <row r="162" spans="1:22" s="541" customFormat="1" ht="60" customHeight="1" thickBot="1" x14ac:dyDescent="0.25">
      <c r="A162" s="634" t="s">
        <v>67</v>
      </c>
      <c r="B162" s="635" t="s">
        <v>458</v>
      </c>
      <c r="C162" s="635" t="s">
        <v>829</v>
      </c>
      <c r="D162" s="635"/>
      <c r="E162" s="635" t="s">
        <v>163</v>
      </c>
      <c r="F162" s="635" t="s">
        <v>830</v>
      </c>
      <c r="G162" s="635" t="s">
        <v>817</v>
      </c>
      <c r="H162" s="622">
        <v>17</v>
      </c>
      <c r="I162" s="623">
        <v>16</v>
      </c>
      <c r="J162" s="620">
        <v>1</v>
      </c>
      <c r="K162" s="621">
        <v>0.94117647058823528</v>
      </c>
      <c r="L162" s="621">
        <v>5.8823529411764705E-2</v>
      </c>
      <c r="M162" s="621">
        <v>1</v>
      </c>
      <c r="N162" s="540"/>
      <c r="O162" s="539"/>
      <c r="P162" s="539"/>
      <c r="Q162" s="539"/>
      <c r="R162" s="539"/>
      <c r="S162" s="539"/>
      <c r="T162" s="539"/>
      <c r="U162" s="539"/>
      <c r="V162" s="539"/>
    </row>
    <row r="163" spans="1:22" s="541" customFormat="1" ht="60" customHeight="1" thickBot="1" x14ac:dyDescent="0.25">
      <c r="A163" s="634" t="s">
        <v>32</v>
      </c>
      <c r="B163" s="635" t="s">
        <v>32</v>
      </c>
      <c r="C163" s="635" t="s">
        <v>780</v>
      </c>
      <c r="D163" s="635"/>
      <c r="E163" s="635" t="s">
        <v>164</v>
      </c>
      <c r="F163" s="635" t="s">
        <v>831</v>
      </c>
      <c r="G163" s="635" t="s">
        <v>832</v>
      </c>
      <c r="H163" s="622">
        <v>1165</v>
      </c>
      <c r="I163" s="623">
        <v>1090</v>
      </c>
      <c r="J163" s="620">
        <v>75</v>
      </c>
      <c r="K163" s="621">
        <v>0.93562231759656656</v>
      </c>
      <c r="L163" s="621">
        <v>6.4377682403433473E-2</v>
      </c>
      <c r="M163" s="621">
        <v>1</v>
      </c>
      <c r="N163" s="540"/>
      <c r="O163" s="539"/>
      <c r="P163" s="539"/>
      <c r="Q163" s="539"/>
      <c r="R163" s="539"/>
      <c r="S163" s="539"/>
      <c r="T163" s="539"/>
      <c r="U163" s="539"/>
      <c r="V163" s="539"/>
    </row>
    <row r="164" spans="1:22" s="541" customFormat="1" ht="26.25" thickBot="1" x14ac:dyDescent="0.25">
      <c r="A164" s="634" t="s">
        <v>69</v>
      </c>
      <c r="B164" s="635" t="s">
        <v>458</v>
      </c>
      <c r="C164" s="635" t="s">
        <v>780</v>
      </c>
      <c r="D164" s="635"/>
      <c r="E164" s="635" t="s">
        <v>165</v>
      </c>
      <c r="F164" s="635" t="s">
        <v>833</v>
      </c>
      <c r="G164" s="635" t="s">
        <v>833</v>
      </c>
      <c r="H164" s="622">
        <v>63</v>
      </c>
      <c r="I164" s="623">
        <v>63</v>
      </c>
      <c r="J164" s="620">
        <v>0</v>
      </c>
      <c r="K164" s="621">
        <v>1</v>
      </c>
      <c r="L164" s="621">
        <v>0</v>
      </c>
      <c r="M164" s="621">
        <v>1</v>
      </c>
      <c r="N164" s="540"/>
      <c r="O164" s="539"/>
      <c r="P164" s="539"/>
      <c r="Q164" s="539"/>
      <c r="R164" s="539"/>
      <c r="S164" s="539"/>
      <c r="T164" s="539"/>
      <c r="U164" s="539"/>
      <c r="V164" s="539"/>
    </row>
    <row r="165" spans="1:22" s="541" customFormat="1" ht="51.75" thickBot="1" x14ac:dyDescent="0.25">
      <c r="A165" s="634" t="s">
        <v>68</v>
      </c>
      <c r="B165" s="635" t="s">
        <v>458</v>
      </c>
      <c r="C165" s="635" t="s">
        <v>829</v>
      </c>
      <c r="D165" s="635"/>
      <c r="E165" s="635" t="s">
        <v>166</v>
      </c>
      <c r="F165" s="635" t="s">
        <v>834</v>
      </c>
      <c r="G165" s="635" t="s">
        <v>835</v>
      </c>
      <c r="H165" s="622">
        <v>0</v>
      </c>
      <c r="I165" s="623">
        <v>0</v>
      </c>
      <c r="J165" s="620">
        <v>0</v>
      </c>
      <c r="K165" s="621" t="s">
        <v>320</v>
      </c>
      <c r="L165" s="621" t="s">
        <v>320</v>
      </c>
      <c r="M165" s="621">
        <v>0</v>
      </c>
      <c r="N165" s="540"/>
      <c r="O165" s="539"/>
      <c r="P165" s="539"/>
      <c r="Q165" s="539"/>
      <c r="R165" s="539"/>
      <c r="S165" s="539"/>
      <c r="T165" s="539"/>
      <c r="U165" s="539"/>
      <c r="V165" s="539"/>
    </row>
    <row r="166" spans="1:22" s="541" customFormat="1" ht="51.75" thickBot="1" x14ac:dyDescent="0.25">
      <c r="A166" s="634" t="s">
        <v>169</v>
      </c>
      <c r="B166" s="635" t="s">
        <v>409</v>
      </c>
      <c r="C166" s="635" t="s">
        <v>836</v>
      </c>
      <c r="D166" s="635"/>
      <c r="E166" s="635" t="s">
        <v>171</v>
      </c>
      <c r="F166" s="635" t="s">
        <v>837</v>
      </c>
      <c r="G166" s="635" t="s">
        <v>838</v>
      </c>
      <c r="H166" s="622">
        <v>339</v>
      </c>
      <c r="I166" s="623">
        <v>322</v>
      </c>
      <c r="J166" s="620">
        <v>17</v>
      </c>
      <c r="K166" s="621">
        <v>0.94985250737463123</v>
      </c>
      <c r="L166" s="621">
        <v>5.0147492625368731E-2</v>
      </c>
      <c r="M166" s="621">
        <v>1</v>
      </c>
      <c r="N166" s="540"/>
      <c r="O166" s="539"/>
      <c r="P166" s="539"/>
      <c r="Q166" s="539"/>
      <c r="R166" s="539"/>
      <c r="S166" s="539"/>
      <c r="T166" s="539"/>
      <c r="U166" s="539"/>
      <c r="V166" s="539"/>
    </row>
    <row r="167" spans="1:22" s="541" customFormat="1" ht="39" thickBot="1" x14ac:dyDescent="0.25">
      <c r="A167" s="634" t="s">
        <v>172</v>
      </c>
      <c r="B167" s="635" t="s">
        <v>220</v>
      </c>
      <c r="C167" s="635" t="s">
        <v>780</v>
      </c>
      <c r="D167" s="635"/>
      <c r="E167" s="635" t="s">
        <v>173</v>
      </c>
      <c r="F167" s="635" t="s">
        <v>800</v>
      </c>
      <c r="G167" s="635" t="s">
        <v>818</v>
      </c>
      <c r="H167" s="622">
        <v>221</v>
      </c>
      <c r="I167" s="623">
        <v>202</v>
      </c>
      <c r="J167" s="620">
        <v>19</v>
      </c>
      <c r="K167" s="621">
        <v>0.91402714932126694</v>
      </c>
      <c r="L167" s="621">
        <v>8.5972850678733032E-2</v>
      </c>
      <c r="M167" s="621">
        <v>1</v>
      </c>
      <c r="N167" s="540"/>
      <c r="O167" s="539"/>
      <c r="P167" s="539"/>
      <c r="Q167" s="539"/>
      <c r="R167" s="539"/>
      <c r="S167" s="539"/>
      <c r="T167" s="539"/>
      <c r="U167" s="539"/>
      <c r="V167" s="539"/>
    </row>
    <row r="168" spans="1:22" s="541" customFormat="1" ht="60" customHeight="1" thickBot="1" x14ac:dyDescent="0.25">
      <c r="A168" s="634" t="s">
        <v>84</v>
      </c>
      <c r="B168" s="635" t="s">
        <v>458</v>
      </c>
      <c r="C168" s="635" t="s">
        <v>780</v>
      </c>
      <c r="D168" s="635"/>
      <c r="E168" s="635" t="s">
        <v>174</v>
      </c>
      <c r="F168" s="635" t="s">
        <v>800</v>
      </c>
      <c r="G168" s="635" t="s">
        <v>818</v>
      </c>
      <c r="H168" s="622">
        <v>8</v>
      </c>
      <c r="I168" s="623">
        <v>6</v>
      </c>
      <c r="J168" s="620">
        <v>2</v>
      </c>
      <c r="K168" s="621">
        <v>0.75</v>
      </c>
      <c r="L168" s="621">
        <v>0.25</v>
      </c>
      <c r="M168" s="621">
        <v>1</v>
      </c>
      <c r="N168" s="540"/>
      <c r="O168" s="539"/>
      <c r="P168" s="539"/>
      <c r="Q168" s="539"/>
      <c r="R168" s="539"/>
      <c r="S168" s="539"/>
      <c r="T168" s="539"/>
      <c r="U168" s="539"/>
      <c r="V168" s="539"/>
    </row>
    <row r="169" spans="1:22" s="541" customFormat="1" ht="60" customHeight="1" thickBot="1" x14ac:dyDescent="0.25">
      <c r="A169" s="634" t="s">
        <v>175</v>
      </c>
      <c r="B169" s="635" t="s">
        <v>635</v>
      </c>
      <c r="C169" s="635" t="s">
        <v>780</v>
      </c>
      <c r="D169" s="635" t="s">
        <v>633</v>
      </c>
      <c r="E169" s="635" t="s">
        <v>176</v>
      </c>
      <c r="F169" s="635" t="s">
        <v>800</v>
      </c>
      <c r="G169" s="635" t="s">
        <v>818</v>
      </c>
      <c r="H169" s="622">
        <v>2</v>
      </c>
      <c r="I169" s="623">
        <v>2</v>
      </c>
      <c r="J169" s="620">
        <v>0</v>
      </c>
      <c r="K169" s="621">
        <v>1</v>
      </c>
      <c r="L169" s="621">
        <v>0</v>
      </c>
      <c r="M169" s="621">
        <v>1</v>
      </c>
      <c r="N169" s="540"/>
      <c r="O169" s="539"/>
      <c r="P169" s="539"/>
      <c r="Q169" s="539"/>
      <c r="R169" s="539"/>
      <c r="S169" s="539"/>
      <c r="T169" s="539"/>
      <c r="U169" s="539"/>
      <c r="V169" s="539"/>
    </row>
    <row r="170" spans="1:22" s="541" customFormat="1" ht="60" customHeight="1" thickBot="1" x14ac:dyDescent="0.25">
      <c r="A170" s="634" t="s">
        <v>177</v>
      </c>
      <c r="B170" s="635" t="s">
        <v>458</v>
      </c>
      <c r="C170" s="635" t="s">
        <v>780</v>
      </c>
      <c r="D170" s="635"/>
      <c r="E170" s="635" t="s">
        <v>178</v>
      </c>
      <c r="F170" s="635" t="s">
        <v>839</v>
      </c>
      <c r="G170" s="635" t="s">
        <v>840</v>
      </c>
      <c r="H170" s="622">
        <v>1</v>
      </c>
      <c r="I170" s="623">
        <v>0</v>
      </c>
      <c r="J170" s="620">
        <v>1</v>
      </c>
      <c r="K170" s="621">
        <v>0</v>
      </c>
      <c r="L170" s="621">
        <v>1</v>
      </c>
      <c r="M170" s="621">
        <v>1</v>
      </c>
      <c r="N170" s="540"/>
      <c r="O170" s="539"/>
      <c r="P170" s="539"/>
      <c r="Q170" s="539"/>
      <c r="R170" s="539"/>
      <c r="S170" s="539"/>
      <c r="T170" s="539"/>
      <c r="U170" s="539"/>
      <c r="V170" s="539"/>
    </row>
    <row r="171" spans="1:22" s="541" customFormat="1" ht="60" customHeight="1" thickBot="1" x14ac:dyDescent="0.25">
      <c r="A171" s="634" t="s">
        <v>181</v>
      </c>
      <c r="B171" s="635" t="s">
        <v>458</v>
      </c>
      <c r="C171" s="635" t="s">
        <v>780</v>
      </c>
      <c r="D171" s="635"/>
      <c r="E171" s="635" t="s">
        <v>841</v>
      </c>
      <c r="F171" s="635" t="s">
        <v>842</v>
      </c>
      <c r="G171" s="635" t="s">
        <v>842</v>
      </c>
      <c r="H171" s="622">
        <v>3</v>
      </c>
      <c r="I171" s="623">
        <v>3</v>
      </c>
      <c r="J171" s="620">
        <v>0</v>
      </c>
      <c r="K171" s="621">
        <v>1</v>
      </c>
      <c r="L171" s="621">
        <v>0</v>
      </c>
      <c r="M171" s="621">
        <v>1</v>
      </c>
      <c r="N171" s="540"/>
      <c r="O171" s="539"/>
      <c r="P171" s="539"/>
      <c r="Q171" s="539"/>
      <c r="R171" s="539"/>
      <c r="S171" s="539"/>
      <c r="T171" s="539"/>
      <c r="U171" s="539"/>
      <c r="V171" s="539"/>
    </row>
    <row r="172" spans="1:22" s="541" customFormat="1" ht="60" customHeight="1" thickBot="1" x14ac:dyDescent="0.25">
      <c r="A172" s="634" t="s">
        <v>183</v>
      </c>
      <c r="B172" s="635" t="s">
        <v>458</v>
      </c>
      <c r="C172" s="635" t="s">
        <v>780</v>
      </c>
      <c r="D172" s="635"/>
      <c r="E172" s="635" t="s">
        <v>184</v>
      </c>
      <c r="F172" s="635" t="s">
        <v>843</v>
      </c>
      <c r="G172" s="635" t="s">
        <v>844</v>
      </c>
      <c r="H172" s="622">
        <v>2</v>
      </c>
      <c r="I172" s="623">
        <v>0</v>
      </c>
      <c r="J172" s="620">
        <v>2</v>
      </c>
      <c r="K172" s="621">
        <v>0</v>
      </c>
      <c r="L172" s="621">
        <v>1</v>
      </c>
      <c r="M172" s="621">
        <v>1</v>
      </c>
      <c r="N172" s="540"/>
      <c r="O172" s="539"/>
      <c r="P172" s="539"/>
      <c r="Q172" s="539"/>
      <c r="R172" s="539"/>
      <c r="S172" s="539"/>
      <c r="T172" s="539"/>
      <c r="U172" s="539"/>
      <c r="V172" s="539"/>
    </row>
    <row r="173" spans="1:22" s="541" customFormat="1" ht="39" thickBot="1" x14ac:dyDescent="0.25">
      <c r="A173" s="634" t="s">
        <v>187</v>
      </c>
      <c r="B173" s="635" t="s">
        <v>458</v>
      </c>
      <c r="C173" s="635" t="s">
        <v>780</v>
      </c>
      <c r="D173" s="635"/>
      <c r="E173" s="635" t="s">
        <v>188</v>
      </c>
      <c r="F173" s="635" t="s">
        <v>845</v>
      </c>
      <c r="G173" s="635" t="s">
        <v>846</v>
      </c>
      <c r="H173" s="622">
        <v>1</v>
      </c>
      <c r="I173" s="623">
        <v>0</v>
      </c>
      <c r="J173" s="620">
        <v>1</v>
      </c>
      <c r="K173" s="621">
        <v>0</v>
      </c>
      <c r="L173" s="621">
        <v>1</v>
      </c>
      <c r="M173" s="621">
        <v>1</v>
      </c>
      <c r="N173" s="540"/>
      <c r="O173" s="539"/>
      <c r="P173" s="539"/>
      <c r="Q173" s="539"/>
      <c r="R173" s="539"/>
      <c r="S173" s="539"/>
      <c r="T173" s="539"/>
      <c r="U173" s="539"/>
      <c r="V173" s="539"/>
    </row>
    <row r="174" spans="1:22" s="541" customFormat="1" ht="39" thickBot="1" x14ac:dyDescent="0.25">
      <c r="A174" s="634" t="s">
        <v>189</v>
      </c>
      <c r="B174" s="635" t="s">
        <v>458</v>
      </c>
      <c r="C174" s="635" t="s">
        <v>780</v>
      </c>
      <c r="D174" s="635"/>
      <c r="E174" s="635" t="s">
        <v>190</v>
      </c>
      <c r="F174" s="635" t="s">
        <v>847</v>
      </c>
      <c r="G174" s="635" t="s">
        <v>788</v>
      </c>
      <c r="H174" s="622">
        <v>1</v>
      </c>
      <c r="I174" s="623">
        <v>1</v>
      </c>
      <c r="J174" s="620">
        <v>0</v>
      </c>
      <c r="K174" s="621">
        <v>1</v>
      </c>
      <c r="L174" s="621">
        <v>0</v>
      </c>
      <c r="M174" s="621">
        <v>1</v>
      </c>
      <c r="N174" s="540"/>
      <c r="O174" s="539"/>
      <c r="P174" s="539"/>
      <c r="Q174" s="539"/>
      <c r="R174" s="539"/>
      <c r="S174" s="539"/>
      <c r="T174" s="539"/>
      <c r="U174" s="539"/>
      <c r="V174" s="539"/>
    </row>
    <row r="175" spans="1:22" s="541" customFormat="1" ht="30" customHeight="1" thickBot="1" x14ac:dyDescent="0.25">
      <c r="A175" s="634" t="s">
        <v>191</v>
      </c>
      <c r="B175" s="635" t="s">
        <v>6</v>
      </c>
      <c r="C175" s="635" t="s">
        <v>192</v>
      </c>
      <c r="D175" s="635"/>
      <c r="E175" s="635" t="s">
        <v>193</v>
      </c>
      <c r="F175" s="635" t="s">
        <v>194</v>
      </c>
      <c r="G175" s="635" t="s">
        <v>194</v>
      </c>
      <c r="H175" s="622">
        <v>62</v>
      </c>
      <c r="I175" s="623">
        <v>61</v>
      </c>
      <c r="J175" s="629">
        <v>1</v>
      </c>
      <c r="K175" s="621">
        <v>0.9838709677419355</v>
      </c>
      <c r="L175" s="621">
        <v>1.6129032258064516E-2</v>
      </c>
      <c r="M175" s="621">
        <v>1</v>
      </c>
      <c r="N175" s="540"/>
      <c r="O175" s="539"/>
      <c r="P175" s="539"/>
      <c r="Q175" s="539"/>
      <c r="R175" s="539"/>
      <c r="S175" s="539"/>
      <c r="T175" s="539"/>
      <c r="U175" s="539"/>
      <c r="V175" s="539"/>
    </row>
    <row r="176" spans="1:22" s="541" customFormat="1" ht="30" customHeight="1" thickBot="1" x14ac:dyDescent="0.25">
      <c r="A176" s="634" t="s">
        <v>195</v>
      </c>
      <c r="B176" s="635" t="s">
        <v>6</v>
      </c>
      <c r="C176" s="635" t="s">
        <v>192</v>
      </c>
      <c r="D176" s="635"/>
      <c r="E176" s="635" t="s">
        <v>196</v>
      </c>
      <c r="F176" s="635" t="s">
        <v>197</v>
      </c>
      <c r="G176" s="635" t="s">
        <v>198</v>
      </c>
      <c r="H176" s="631">
        <v>315</v>
      </c>
      <c r="I176" s="628">
        <v>292</v>
      </c>
      <c r="J176" s="630">
        <v>23</v>
      </c>
      <c r="K176" s="621">
        <v>0.92698412698412702</v>
      </c>
      <c r="L176" s="621">
        <v>7.301587301587302E-2</v>
      </c>
      <c r="M176" s="621">
        <v>1</v>
      </c>
      <c r="N176" s="540"/>
      <c r="O176" s="539"/>
      <c r="P176" s="539"/>
      <c r="Q176" s="539"/>
      <c r="R176" s="539"/>
      <c r="S176" s="539"/>
      <c r="T176" s="539"/>
      <c r="U176" s="539"/>
      <c r="V176" s="539"/>
    </row>
    <row r="177" spans="1:22" s="541" customFormat="1" ht="30" customHeight="1" thickBot="1" x14ac:dyDescent="0.25">
      <c r="A177" s="634" t="s">
        <v>51</v>
      </c>
      <c r="B177" s="635" t="s">
        <v>6</v>
      </c>
      <c r="C177" s="635" t="s">
        <v>199</v>
      </c>
      <c r="D177" s="635"/>
      <c r="E177" s="635" t="s">
        <v>200</v>
      </c>
      <c r="F177" s="641">
        <v>9732</v>
      </c>
      <c r="G177" s="641">
        <v>9732</v>
      </c>
      <c r="H177" s="631">
        <v>156</v>
      </c>
      <c r="I177" s="628">
        <v>88</v>
      </c>
      <c r="J177" s="630">
        <v>68</v>
      </c>
      <c r="K177" s="621">
        <v>0.5641025641025641</v>
      </c>
      <c r="L177" s="621">
        <v>0.4358974358974359</v>
      </c>
      <c r="M177" s="621">
        <v>1</v>
      </c>
      <c r="N177" s="540"/>
      <c r="O177" s="539"/>
      <c r="P177" s="539"/>
      <c r="Q177" s="539"/>
      <c r="R177" s="539"/>
      <c r="S177" s="539"/>
      <c r="T177" s="539"/>
      <c r="U177" s="539"/>
      <c r="V177" s="539"/>
    </row>
    <row r="178" spans="1:22" s="541" customFormat="1" ht="30" customHeight="1" thickBot="1" x14ac:dyDescent="0.25">
      <c r="A178" s="634" t="s">
        <v>49</v>
      </c>
      <c r="B178" s="635" t="s">
        <v>6</v>
      </c>
      <c r="C178" s="635" t="s">
        <v>201</v>
      </c>
      <c r="D178" s="635"/>
      <c r="E178" s="635" t="s">
        <v>202</v>
      </c>
      <c r="F178" s="641">
        <v>9823</v>
      </c>
      <c r="G178" s="641">
        <v>9823</v>
      </c>
      <c r="H178" s="631">
        <v>73</v>
      </c>
      <c r="I178" s="628">
        <v>43</v>
      </c>
      <c r="J178" s="630">
        <v>30</v>
      </c>
      <c r="K178" s="621">
        <v>0.58904109589041098</v>
      </c>
      <c r="L178" s="621">
        <v>0.41095890410958902</v>
      </c>
      <c r="M178" s="621">
        <v>1</v>
      </c>
      <c r="N178" s="540"/>
      <c r="O178" s="539"/>
      <c r="P178" s="539"/>
      <c r="Q178" s="539"/>
      <c r="R178" s="539"/>
      <c r="S178" s="539"/>
      <c r="T178" s="539"/>
      <c r="U178" s="539"/>
      <c r="V178" s="539"/>
    </row>
    <row r="179" spans="1:22" s="541" customFormat="1" ht="30" customHeight="1" thickBot="1" x14ac:dyDescent="0.25">
      <c r="A179" s="636" t="s">
        <v>776</v>
      </c>
      <c r="B179" s="637" t="s">
        <v>458</v>
      </c>
      <c r="C179" s="637" t="s">
        <v>777</v>
      </c>
      <c r="D179" s="637"/>
      <c r="E179" s="637" t="s">
        <v>778</v>
      </c>
      <c r="F179" s="642" t="s">
        <v>779</v>
      </c>
      <c r="G179" s="642" t="s">
        <v>779</v>
      </c>
      <c r="H179" s="625">
        <v>5</v>
      </c>
      <c r="I179" s="626">
        <v>0</v>
      </c>
      <c r="J179" s="627">
        <v>5</v>
      </c>
      <c r="K179" s="643">
        <v>0</v>
      </c>
      <c r="L179" s="624">
        <v>1</v>
      </c>
      <c r="M179" s="624">
        <v>1</v>
      </c>
      <c r="N179" s="540"/>
      <c r="O179" s="539"/>
      <c r="P179" s="539"/>
      <c r="Q179" s="539"/>
      <c r="R179" s="539"/>
      <c r="S179" s="539"/>
      <c r="T179" s="539"/>
      <c r="U179" s="539"/>
      <c r="V179" s="539"/>
    </row>
    <row r="180" spans="1:22" s="541" customFormat="1" ht="30" customHeight="1" x14ac:dyDescent="0.2">
      <c r="A180" s="571"/>
      <c r="B180" s="571"/>
      <c r="C180" s="571"/>
      <c r="D180" s="571"/>
      <c r="E180" s="571"/>
      <c r="F180" s="571"/>
      <c r="G180" s="571"/>
      <c r="H180" s="563"/>
      <c r="I180" s="563"/>
      <c r="J180" s="565"/>
      <c r="K180" s="564"/>
      <c r="L180" s="564"/>
      <c r="M180" s="564"/>
      <c r="N180" s="540"/>
      <c r="O180" s="539"/>
      <c r="P180" s="539"/>
      <c r="Q180" s="539"/>
      <c r="R180" s="539"/>
      <c r="S180" s="539"/>
      <c r="T180" s="539"/>
      <c r="U180" s="539"/>
      <c r="V180" s="539"/>
    </row>
    <row r="181" spans="1:22" s="381" customFormat="1" ht="21.75" customHeight="1" thickBot="1" x14ac:dyDescent="0.3">
      <c r="A181" s="506"/>
      <c r="B181" s="506"/>
      <c r="C181" s="373"/>
      <c r="D181" s="373"/>
      <c r="E181" s="373"/>
      <c r="F181" s="373"/>
      <c r="G181" s="373"/>
      <c r="H181" s="449"/>
      <c r="I181" s="449"/>
      <c r="J181" s="449"/>
      <c r="K181" s="449"/>
      <c r="L181" s="449"/>
      <c r="M181" s="449"/>
      <c r="N181" s="449"/>
    </row>
    <row r="182" spans="1:22" s="381" customFormat="1" ht="30" customHeight="1" thickBot="1" x14ac:dyDescent="0.25">
      <c r="A182" s="434" t="s">
        <v>669</v>
      </c>
      <c r="B182" s="518"/>
      <c r="C182" s="518"/>
      <c r="D182" s="518"/>
      <c r="E182" s="518"/>
      <c r="F182" s="518"/>
      <c r="G182" s="519"/>
      <c r="H182" s="520" t="s">
        <v>450</v>
      </c>
      <c r="I182" s="521"/>
      <c r="J182" s="522"/>
      <c r="K182" s="523" t="s">
        <v>352</v>
      </c>
      <c r="L182" s="524"/>
      <c r="M182" s="525"/>
      <c r="N182" s="449"/>
      <c r="O182" s="526" t="s">
        <v>352</v>
      </c>
      <c r="P182" s="527"/>
      <c r="Q182" s="527"/>
      <c r="R182" s="527"/>
      <c r="S182" s="527"/>
      <c r="T182" s="527"/>
      <c r="U182" s="528"/>
    </row>
    <row r="183" spans="1:22" ht="15" customHeight="1" x14ac:dyDescent="0.2">
      <c r="A183" s="784" t="s">
        <v>429</v>
      </c>
      <c r="B183" s="780" t="s">
        <v>439</v>
      </c>
      <c r="C183" s="780" t="s">
        <v>90</v>
      </c>
      <c r="D183" s="780" t="s">
        <v>91</v>
      </c>
      <c r="E183" s="780" t="s">
        <v>92</v>
      </c>
      <c r="F183" s="780" t="s">
        <v>93</v>
      </c>
      <c r="G183" s="778" t="s">
        <v>277</v>
      </c>
      <c r="H183" s="784" t="s">
        <v>278</v>
      </c>
      <c r="I183" s="782" t="s">
        <v>279</v>
      </c>
      <c r="J183" s="782" t="s">
        <v>448</v>
      </c>
      <c r="K183" s="782" t="s">
        <v>284</v>
      </c>
      <c r="L183" s="782" t="s">
        <v>448</v>
      </c>
      <c r="M183" s="778" t="s">
        <v>288</v>
      </c>
      <c r="N183" s="449"/>
      <c r="O183" s="788" t="s">
        <v>669</v>
      </c>
      <c r="P183" s="784" t="s">
        <v>278</v>
      </c>
      <c r="Q183" s="782" t="s">
        <v>279</v>
      </c>
      <c r="R183" s="782" t="s">
        <v>448</v>
      </c>
      <c r="S183" s="782" t="s">
        <v>284</v>
      </c>
      <c r="T183" s="782" t="s">
        <v>449</v>
      </c>
      <c r="U183" s="778" t="s">
        <v>288</v>
      </c>
      <c r="V183" s="381"/>
    </row>
    <row r="184" spans="1:22" ht="48" customHeight="1" thickBot="1" x14ac:dyDescent="0.25">
      <c r="A184" s="785"/>
      <c r="B184" s="781"/>
      <c r="C184" s="781"/>
      <c r="D184" s="781"/>
      <c r="E184" s="781"/>
      <c r="F184" s="781"/>
      <c r="G184" s="779"/>
      <c r="H184" s="785"/>
      <c r="I184" s="783"/>
      <c r="J184" s="783"/>
      <c r="K184" s="783"/>
      <c r="L184" s="783"/>
      <c r="M184" s="779"/>
      <c r="N184" s="449"/>
      <c r="O184" s="789" t="s">
        <v>441</v>
      </c>
      <c r="P184" s="785"/>
      <c r="Q184" s="783"/>
      <c r="R184" s="783"/>
      <c r="S184" s="783"/>
      <c r="T184" s="783"/>
      <c r="U184" s="779"/>
      <c r="V184" s="381"/>
    </row>
    <row r="185" spans="1:22" s="541" customFormat="1" ht="51" x14ac:dyDescent="0.2">
      <c r="A185" s="529" t="s">
        <v>55</v>
      </c>
      <c r="B185" s="530" t="s">
        <v>404</v>
      </c>
      <c r="C185" s="530" t="s">
        <v>94</v>
      </c>
      <c r="D185" s="530"/>
      <c r="E185" s="530" t="s">
        <v>95</v>
      </c>
      <c r="F185" s="530" t="s">
        <v>602</v>
      </c>
      <c r="G185" s="530" t="s">
        <v>551</v>
      </c>
      <c r="H185" s="531">
        <f>H10+H68+H126</f>
        <v>4951</v>
      </c>
      <c r="I185" s="531">
        <f t="shared" ref="I185:J185" si="0">I10+I68+I126</f>
        <v>4474</v>
      </c>
      <c r="J185" s="531">
        <f t="shared" si="0"/>
        <v>477</v>
      </c>
      <c r="K185" s="532">
        <f>IFERROR(I185/H185,"-")</f>
        <v>0.90365582710563519</v>
      </c>
      <c r="L185" s="532">
        <f>IFERROR(J185/H185,"-")</f>
        <v>9.6344172894364769E-2</v>
      </c>
      <c r="M185" s="532">
        <f>IFERROR(SUM(K185:L185),"-")</f>
        <v>1</v>
      </c>
      <c r="N185" s="549"/>
      <c r="O185" s="534" t="s">
        <v>6</v>
      </c>
      <c r="P185" s="535">
        <f>P10+P68+P126</f>
        <v>23718</v>
      </c>
      <c r="Q185" s="535">
        <f t="shared" ref="Q185:R185" si="1">Q10+Q68+Q126</f>
        <v>15882</v>
      </c>
      <c r="R185" s="535">
        <f t="shared" si="1"/>
        <v>7836</v>
      </c>
      <c r="S185" s="302">
        <f t="shared" ref="S185:S200" si="2">Q185/P185</f>
        <v>0.66961801163673162</v>
      </c>
      <c r="T185" s="537">
        <f t="shared" ref="T185:T200" si="3">R185/P185</f>
        <v>0.33038198836326843</v>
      </c>
      <c r="U185" s="538">
        <f t="shared" ref="U185:U200" si="4">S185+T185</f>
        <v>1</v>
      </c>
      <c r="V185" s="539"/>
    </row>
    <row r="186" spans="1:22" s="541" customFormat="1" ht="51" x14ac:dyDescent="0.2">
      <c r="A186" s="542" t="s">
        <v>56</v>
      </c>
      <c r="B186" s="530" t="s">
        <v>404</v>
      </c>
      <c r="C186" s="530" t="s">
        <v>94</v>
      </c>
      <c r="D186" s="530"/>
      <c r="E186" s="530" t="s">
        <v>96</v>
      </c>
      <c r="F186" s="530" t="s">
        <v>607</v>
      </c>
      <c r="G186" s="530" t="s">
        <v>552</v>
      </c>
      <c r="H186" s="531">
        <f t="shared" ref="H186:J186" si="5">H11+H69+H127</f>
        <v>2435</v>
      </c>
      <c r="I186" s="531">
        <f t="shared" si="5"/>
        <v>2244</v>
      </c>
      <c r="J186" s="531">
        <f t="shared" si="5"/>
        <v>191</v>
      </c>
      <c r="K186" s="532">
        <f t="shared" ref="K186:K235" si="6">IFERROR(I186/H186,"-")</f>
        <v>0.92156057494866528</v>
      </c>
      <c r="L186" s="532">
        <f t="shared" ref="L186:L235" si="7">IFERROR(J186/H186,"-")</f>
        <v>7.8439425051334707E-2</v>
      </c>
      <c r="M186" s="532">
        <f t="shared" ref="M186:M235" si="8">IFERROR(SUM(K186:L186),"-")</f>
        <v>1</v>
      </c>
      <c r="N186" s="549"/>
      <c r="O186" s="543" t="s">
        <v>404</v>
      </c>
      <c r="P186" s="535">
        <f t="shared" ref="P186:R186" si="9">P11+P69+P127</f>
        <v>11369</v>
      </c>
      <c r="Q186" s="535">
        <f t="shared" si="9"/>
        <v>10069</v>
      </c>
      <c r="R186" s="535">
        <f t="shared" si="9"/>
        <v>1300</v>
      </c>
      <c r="S186" s="302">
        <f t="shared" si="2"/>
        <v>0.88565397132553436</v>
      </c>
      <c r="T186" s="537">
        <f t="shared" si="3"/>
        <v>0.11434602867446565</v>
      </c>
      <c r="U186" s="538">
        <f t="shared" si="4"/>
        <v>1</v>
      </c>
      <c r="V186" s="539"/>
    </row>
    <row r="187" spans="1:22" s="541" customFormat="1" ht="38.25" x14ac:dyDescent="0.2">
      <c r="A187" s="542" t="s">
        <v>54</v>
      </c>
      <c r="B187" s="530" t="s">
        <v>404</v>
      </c>
      <c r="C187" s="530" t="s">
        <v>94</v>
      </c>
      <c r="D187" s="530"/>
      <c r="E187" s="530" t="s">
        <v>553</v>
      </c>
      <c r="F187" s="530" t="s">
        <v>610</v>
      </c>
      <c r="G187" s="530" t="s">
        <v>554</v>
      </c>
      <c r="H187" s="531">
        <f t="shared" ref="H187:J187" si="10">H12+H70+H128</f>
        <v>3951</v>
      </c>
      <c r="I187" s="531">
        <f t="shared" si="10"/>
        <v>3348</v>
      </c>
      <c r="J187" s="531">
        <f t="shared" si="10"/>
        <v>603</v>
      </c>
      <c r="K187" s="532">
        <f t="shared" si="6"/>
        <v>0.84738041002277908</v>
      </c>
      <c r="L187" s="532">
        <f t="shared" si="7"/>
        <v>0.15261958997722094</v>
      </c>
      <c r="M187" s="532">
        <f t="shared" si="8"/>
        <v>1</v>
      </c>
      <c r="N187" s="549"/>
      <c r="O187" s="543" t="s">
        <v>587</v>
      </c>
      <c r="P187" s="535">
        <f t="shared" ref="P187:R187" si="11">P12+P70+P128</f>
        <v>42814</v>
      </c>
      <c r="Q187" s="535">
        <f t="shared" si="11"/>
        <v>38031</v>
      </c>
      <c r="R187" s="535">
        <f t="shared" si="11"/>
        <v>4783</v>
      </c>
      <c r="S187" s="302">
        <f t="shared" si="2"/>
        <v>0.88828420610080816</v>
      </c>
      <c r="T187" s="537">
        <f t="shared" si="3"/>
        <v>0.11171579389919185</v>
      </c>
      <c r="U187" s="538">
        <f t="shared" si="4"/>
        <v>1</v>
      </c>
      <c r="V187" s="539"/>
    </row>
    <row r="188" spans="1:22" s="541" customFormat="1" ht="45" customHeight="1" x14ac:dyDescent="0.2">
      <c r="A188" s="542" t="s">
        <v>57</v>
      </c>
      <c r="B188" s="530" t="s">
        <v>635</v>
      </c>
      <c r="C188" s="530" t="s">
        <v>94</v>
      </c>
      <c r="D188" s="530" t="s">
        <v>633</v>
      </c>
      <c r="E188" s="530" t="s">
        <v>97</v>
      </c>
      <c r="F188" s="530" t="s">
        <v>632</v>
      </c>
      <c r="G188" s="530" t="s">
        <v>99</v>
      </c>
      <c r="H188" s="531">
        <f t="shared" ref="H188:J188" si="12">H13+H71+H129</f>
        <v>32</v>
      </c>
      <c r="I188" s="531">
        <f t="shared" si="12"/>
        <v>3</v>
      </c>
      <c r="J188" s="531">
        <f t="shared" si="12"/>
        <v>29</v>
      </c>
      <c r="K188" s="532">
        <f t="shared" si="6"/>
        <v>9.375E-2</v>
      </c>
      <c r="L188" s="532">
        <f t="shared" si="7"/>
        <v>0.90625</v>
      </c>
      <c r="M188" s="532">
        <f t="shared" si="8"/>
        <v>1</v>
      </c>
      <c r="N188" s="549"/>
      <c r="O188" s="543" t="s">
        <v>406</v>
      </c>
      <c r="P188" s="535">
        <f t="shared" ref="P188:R188" si="13">P13+P71+P129</f>
        <v>14790</v>
      </c>
      <c r="Q188" s="535">
        <f t="shared" si="13"/>
        <v>11925</v>
      </c>
      <c r="R188" s="535">
        <f t="shared" si="13"/>
        <v>2865</v>
      </c>
      <c r="S188" s="302">
        <f t="shared" si="2"/>
        <v>0.80628803245436109</v>
      </c>
      <c r="T188" s="537">
        <f t="shared" si="3"/>
        <v>0.19371196754563894</v>
      </c>
      <c r="U188" s="538">
        <f t="shared" si="4"/>
        <v>1</v>
      </c>
      <c r="V188" s="539"/>
    </row>
    <row r="189" spans="1:22" s="541" customFormat="1" ht="38.25" x14ac:dyDescent="0.2">
      <c r="A189" s="542" t="s">
        <v>77</v>
      </c>
      <c r="B189" s="530" t="s">
        <v>406</v>
      </c>
      <c r="C189" s="530" t="s">
        <v>94</v>
      </c>
      <c r="D189" s="530"/>
      <c r="E189" s="530" t="s">
        <v>100</v>
      </c>
      <c r="F189" s="530" t="s">
        <v>616</v>
      </c>
      <c r="G189" s="530" t="s">
        <v>558</v>
      </c>
      <c r="H189" s="531">
        <f t="shared" ref="H189:J189" si="14">H14+H72+H130</f>
        <v>3471</v>
      </c>
      <c r="I189" s="531">
        <f t="shared" si="14"/>
        <v>2500</v>
      </c>
      <c r="J189" s="531">
        <f t="shared" si="14"/>
        <v>971</v>
      </c>
      <c r="K189" s="532">
        <f t="shared" si="6"/>
        <v>0.72025352924229324</v>
      </c>
      <c r="L189" s="532">
        <f t="shared" si="7"/>
        <v>0.2797464707577067</v>
      </c>
      <c r="M189" s="532">
        <f t="shared" si="8"/>
        <v>1</v>
      </c>
      <c r="N189" s="549"/>
      <c r="O189" s="543" t="s">
        <v>407</v>
      </c>
      <c r="P189" s="535">
        <f t="shared" ref="P189:R189" si="15">P14+P72+P130</f>
        <v>17071</v>
      </c>
      <c r="Q189" s="535">
        <f t="shared" si="15"/>
        <v>12113</v>
      </c>
      <c r="R189" s="535">
        <f t="shared" si="15"/>
        <v>4958</v>
      </c>
      <c r="S189" s="302">
        <f t="shared" si="2"/>
        <v>0.70956593052545247</v>
      </c>
      <c r="T189" s="537">
        <f t="shared" si="3"/>
        <v>0.29043406947454747</v>
      </c>
      <c r="U189" s="538">
        <f t="shared" si="4"/>
        <v>1</v>
      </c>
      <c r="V189" s="539"/>
    </row>
    <row r="190" spans="1:22" s="541" customFormat="1" ht="25.5" x14ac:dyDescent="0.2">
      <c r="A190" s="542" t="s">
        <v>101</v>
      </c>
      <c r="B190" s="530" t="s">
        <v>406</v>
      </c>
      <c r="C190" s="530" t="s">
        <v>102</v>
      </c>
      <c r="D190" s="530"/>
      <c r="E190" s="530" t="s">
        <v>103</v>
      </c>
      <c r="F190" s="530" t="s">
        <v>556</v>
      </c>
      <c r="G190" s="530" t="s">
        <v>561</v>
      </c>
      <c r="H190" s="531">
        <f t="shared" ref="H190:J190" si="16">H15+H73+H131</f>
        <v>8643</v>
      </c>
      <c r="I190" s="531">
        <f t="shared" si="16"/>
        <v>7154</v>
      </c>
      <c r="J190" s="531">
        <f t="shared" si="16"/>
        <v>1489</v>
      </c>
      <c r="K190" s="532">
        <f t="shared" si="6"/>
        <v>0.82772185583709357</v>
      </c>
      <c r="L190" s="532">
        <f t="shared" si="7"/>
        <v>0.1722781441629064</v>
      </c>
      <c r="M190" s="532">
        <f t="shared" si="8"/>
        <v>1</v>
      </c>
      <c r="N190" s="549"/>
      <c r="O190" s="543" t="s">
        <v>655</v>
      </c>
      <c r="P190" s="535">
        <f t="shared" ref="P190:R190" si="17">P15+P73+P131</f>
        <v>44679</v>
      </c>
      <c r="Q190" s="535">
        <f t="shared" si="17"/>
        <v>41651</v>
      </c>
      <c r="R190" s="535">
        <f t="shared" si="17"/>
        <v>3028</v>
      </c>
      <c r="S190" s="302">
        <f t="shared" si="2"/>
        <v>0.93222766847959893</v>
      </c>
      <c r="T190" s="537">
        <f t="shared" si="3"/>
        <v>6.7772331520401088E-2</v>
      </c>
      <c r="U190" s="538">
        <f t="shared" si="4"/>
        <v>1</v>
      </c>
      <c r="V190" s="539"/>
    </row>
    <row r="191" spans="1:22" s="541" customFormat="1" ht="25.5" x14ac:dyDescent="0.2">
      <c r="A191" s="542" t="s">
        <v>80</v>
      </c>
      <c r="B191" s="530" t="s">
        <v>406</v>
      </c>
      <c r="C191" s="530" t="s">
        <v>102</v>
      </c>
      <c r="D191" s="530"/>
      <c r="E191" s="530" t="s">
        <v>105</v>
      </c>
      <c r="F191" s="530" t="s">
        <v>556</v>
      </c>
      <c r="G191" s="530" t="s">
        <v>104</v>
      </c>
      <c r="H191" s="531">
        <f t="shared" ref="H191:J191" si="18">H16+H74+H132</f>
        <v>1900</v>
      </c>
      <c r="I191" s="531">
        <f t="shared" si="18"/>
        <v>1583</v>
      </c>
      <c r="J191" s="531">
        <f t="shared" si="18"/>
        <v>317</v>
      </c>
      <c r="K191" s="532">
        <f t="shared" si="6"/>
        <v>0.8331578947368421</v>
      </c>
      <c r="L191" s="532">
        <f t="shared" si="7"/>
        <v>0.1668421052631579</v>
      </c>
      <c r="M191" s="532">
        <f t="shared" si="8"/>
        <v>1</v>
      </c>
      <c r="N191" s="549"/>
      <c r="O191" s="543" t="s">
        <v>218</v>
      </c>
      <c r="P191" s="535">
        <f t="shared" ref="P191:R191" si="19">P16+P74+P132</f>
        <v>15518</v>
      </c>
      <c r="Q191" s="535">
        <f t="shared" si="19"/>
        <v>13934</v>
      </c>
      <c r="R191" s="535">
        <f t="shared" si="19"/>
        <v>1584</v>
      </c>
      <c r="S191" s="302">
        <f t="shared" si="2"/>
        <v>0.89792499033380591</v>
      </c>
      <c r="T191" s="537">
        <f t="shared" si="3"/>
        <v>0.10207500966619409</v>
      </c>
      <c r="U191" s="538">
        <f t="shared" si="4"/>
        <v>1</v>
      </c>
      <c r="V191" s="539"/>
    </row>
    <row r="192" spans="1:22" s="541" customFormat="1" ht="25.5" x14ac:dyDescent="0.2">
      <c r="A192" s="542" t="s">
        <v>106</v>
      </c>
      <c r="B192" s="530" t="s">
        <v>587</v>
      </c>
      <c r="C192" s="530" t="s">
        <v>102</v>
      </c>
      <c r="D192" s="530"/>
      <c r="E192" s="530" t="s">
        <v>107</v>
      </c>
      <c r="F192" s="530" t="s">
        <v>108</v>
      </c>
      <c r="G192" s="530" t="s">
        <v>296</v>
      </c>
      <c r="H192" s="531">
        <f t="shared" ref="H192:J192" si="20">H17+H75+H133</f>
        <v>4247</v>
      </c>
      <c r="I192" s="531">
        <f t="shared" si="20"/>
        <v>3188</v>
      </c>
      <c r="J192" s="531">
        <f t="shared" si="20"/>
        <v>1059</v>
      </c>
      <c r="K192" s="532">
        <f t="shared" si="6"/>
        <v>0.75064751589357193</v>
      </c>
      <c r="L192" s="532">
        <f t="shared" si="7"/>
        <v>0.24935248410642807</v>
      </c>
      <c r="M192" s="532">
        <f t="shared" si="8"/>
        <v>1</v>
      </c>
      <c r="N192" s="549"/>
      <c r="O192" s="543" t="s">
        <v>29</v>
      </c>
      <c r="P192" s="535">
        <f t="shared" ref="P192:R192" si="21">P17+P75+P133</f>
        <v>52040</v>
      </c>
      <c r="Q192" s="535">
        <f t="shared" si="21"/>
        <v>48228</v>
      </c>
      <c r="R192" s="535">
        <f t="shared" si="21"/>
        <v>3812</v>
      </c>
      <c r="S192" s="302">
        <f t="shared" si="2"/>
        <v>0.92674865488086089</v>
      </c>
      <c r="T192" s="537">
        <f t="shared" si="3"/>
        <v>7.3251345119139125E-2</v>
      </c>
      <c r="U192" s="538">
        <f t="shared" si="4"/>
        <v>1</v>
      </c>
      <c r="V192" s="539"/>
    </row>
    <row r="193" spans="1:22" s="541" customFormat="1" ht="60" customHeight="1" x14ac:dyDescent="0.2">
      <c r="A193" s="542" t="s">
        <v>36</v>
      </c>
      <c r="B193" s="530" t="s">
        <v>587</v>
      </c>
      <c r="C193" s="530" t="s">
        <v>102</v>
      </c>
      <c r="D193" s="530"/>
      <c r="E193" s="530" t="s">
        <v>109</v>
      </c>
      <c r="F193" s="530" t="s">
        <v>108</v>
      </c>
      <c r="G193" s="530" t="s">
        <v>296</v>
      </c>
      <c r="H193" s="531">
        <f t="shared" ref="H193:J193" si="22">H18+H76+H134</f>
        <v>1603</v>
      </c>
      <c r="I193" s="531">
        <f t="shared" si="22"/>
        <v>1156</v>
      </c>
      <c r="J193" s="531">
        <f t="shared" si="22"/>
        <v>447</v>
      </c>
      <c r="K193" s="532">
        <f t="shared" si="6"/>
        <v>0.72114784778540242</v>
      </c>
      <c r="L193" s="532">
        <f t="shared" si="7"/>
        <v>0.27885215221459764</v>
      </c>
      <c r="M193" s="532">
        <f t="shared" si="8"/>
        <v>1</v>
      </c>
      <c r="N193" s="549"/>
      <c r="O193" s="543" t="s">
        <v>40</v>
      </c>
      <c r="P193" s="535">
        <f t="shared" ref="P193:R193" si="23">P18+P76+P134</f>
        <v>3015</v>
      </c>
      <c r="Q193" s="535">
        <f t="shared" si="23"/>
        <v>2796</v>
      </c>
      <c r="R193" s="535">
        <f t="shared" si="23"/>
        <v>219</v>
      </c>
      <c r="S193" s="302">
        <f t="shared" si="2"/>
        <v>0.92736318407960194</v>
      </c>
      <c r="T193" s="537">
        <f t="shared" si="3"/>
        <v>7.2636815920398015E-2</v>
      </c>
      <c r="U193" s="538">
        <f t="shared" si="4"/>
        <v>1</v>
      </c>
      <c r="V193" s="539"/>
    </row>
    <row r="194" spans="1:22" s="541" customFormat="1" ht="25.5" x14ac:dyDescent="0.2">
      <c r="A194" s="542" t="s">
        <v>37</v>
      </c>
      <c r="B194" s="530" t="s">
        <v>587</v>
      </c>
      <c r="C194" s="530" t="s">
        <v>110</v>
      </c>
      <c r="D194" s="530"/>
      <c r="E194" s="530" t="s">
        <v>111</v>
      </c>
      <c r="F194" s="530" t="s">
        <v>556</v>
      </c>
      <c r="G194" s="530" t="s">
        <v>104</v>
      </c>
      <c r="H194" s="531">
        <f t="shared" ref="H194:J194" si="24">H19+H77+H135</f>
        <v>1011</v>
      </c>
      <c r="I194" s="531">
        <f t="shared" si="24"/>
        <v>790</v>
      </c>
      <c r="J194" s="531">
        <f t="shared" si="24"/>
        <v>221</v>
      </c>
      <c r="K194" s="532">
        <f t="shared" si="6"/>
        <v>0.78140454995054398</v>
      </c>
      <c r="L194" s="532">
        <f t="shared" si="7"/>
        <v>0.21859545004945599</v>
      </c>
      <c r="M194" s="532">
        <f t="shared" si="8"/>
        <v>1</v>
      </c>
      <c r="N194" s="549"/>
      <c r="O194" s="543" t="s">
        <v>540</v>
      </c>
      <c r="P194" s="535">
        <f t="shared" ref="P194:R194" si="25">P19+P77+P135</f>
        <v>17622</v>
      </c>
      <c r="Q194" s="535">
        <f t="shared" si="25"/>
        <v>15274</v>
      </c>
      <c r="R194" s="535">
        <f t="shared" si="25"/>
        <v>2348</v>
      </c>
      <c r="S194" s="302">
        <f t="shared" si="2"/>
        <v>0.86675746226308026</v>
      </c>
      <c r="T194" s="537">
        <f t="shared" si="3"/>
        <v>0.13324253773691977</v>
      </c>
      <c r="U194" s="538">
        <f t="shared" si="4"/>
        <v>1</v>
      </c>
      <c r="V194" s="539"/>
    </row>
    <row r="195" spans="1:22" s="541" customFormat="1" ht="25.5" x14ac:dyDescent="0.2">
      <c r="A195" s="542" t="s">
        <v>38</v>
      </c>
      <c r="B195" s="530" t="s">
        <v>587</v>
      </c>
      <c r="C195" s="530" t="s">
        <v>110</v>
      </c>
      <c r="D195" s="530"/>
      <c r="E195" s="530" t="s">
        <v>112</v>
      </c>
      <c r="F195" s="530" t="s">
        <v>556</v>
      </c>
      <c r="G195" s="530" t="s">
        <v>104</v>
      </c>
      <c r="H195" s="531">
        <f t="shared" ref="H195:J195" si="26">H20+H78+H136</f>
        <v>27977</v>
      </c>
      <c r="I195" s="531">
        <f t="shared" si="26"/>
        <v>25308</v>
      </c>
      <c r="J195" s="531">
        <f t="shared" si="26"/>
        <v>2669</v>
      </c>
      <c r="K195" s="532">
        <f t="shared" si="6"/>
        <v>0.90460020731315005</v>
      </c>
      <c r="L195" s="532">
        <f t="shared" si="7"/>
        <v>9.5399792686849907E-2</v>
      </c>
      <c r="M195" s="532">
        <f t="shared" si="8"/>
        <v>1</v>
      </c>
      <c r="N195" s="549"/>
      <c r="O195" s="543" t="s">
        <v>32</v>
      </c>
      <c r="P195" s="535">
        <f t="shared" ref="P195:R195" si="27">P20+P78+P136</f>
        <v>44762</v>
      </c>
      <c r="Q195" s="535">
        <f t="shared" si="27"/>
        <v>40285</v>
      </c>
      <c r="R195" s="535">
        <f t="shared" si="27"/>
        <v>4477</v>
      </c>
      <c r="S195" s="302">
        <f t="shared" si="2"/>
        <v>0.89998212769760066</v>
      </c>
      <c r="T195" s="537">
        <f t="shared" si="3"/>
        <v>0.10001787230239936</v>
      </c>
      <c r="U195" s="538">
        <f t="shared" si="4"/>
        <v>1</v>
      </c>
      <c r="V195" s="539"/>
    </row>
    <row r="196" spans="1:22" s="541" customFormat="1" ht="25.5" x14ac:dyDescent="0.2">
      <c r="A196" s="542" t="s">
        <v>113</v>
      </c>
      <c r="B196" s="530" t="s">
        <v>587</v>
      </c>
      <c r="C196" s="530" t="s">
        <v>94</v>
      </c>
      <c r="D196" s="530"/>
      <c r="E196" s="530" t="s">
        <v>114</v>
      </c>
      <c r="F196" s="530" t="s">
        <v>557</v>
      </c>
      <c r="G196" s="530" t="s">
        <v>558</v>
      </c>
      <c r="H196" s="531">
        <f t="shared" ref="H196:J196" si="28">H21+H79+H137</f>
        <v>10799</v>
      </c>
      <c r="I196" s="531">
        <f t="shared" si="28"/>
        <v>9703</v>
      </c>
      <c r="J196" s="531">
        <f t="shared" si="28"/>
        <v>1096</v>
      </c>
      <c r="K196" s="532">
        <f t="shared" si="6"/>
        <v>0.89850912121492732</v>
      </c>
      <c r="L196" s="532">
        <f t="shared" si="7"/>
        <v>0.10149087878507269</v>
      </c>
      <c r="M196" s="532">
        <f t="shared" si="8"/>
        <v>1</v>
      </c>
      <c r="N196" s="549"/>
      <c r="O196" s="543" t="s">
        <v>220</v>
      </c>
      <c r="P196" s="535">
        <f t="shared" ref="P196:R196" si="29">P21+P79+P137</f>
        <v>9519</v>
      </c>
      <c r="Q196" s="535">
        <f t="shared" si="29"/>
        <v>8086</v>
      </c>
      <c r="R196" s="535">
        <f t="shared" si="29"/>
        <v>1433</v>
      </c>
      <c r="S196" s="302">
        <f t="shared" si="2"/>
        <v>0.84945897678327553</v>
      </c>
      <c r="T196" s="537">
        <f t="shared" si="3"/>
        <v>0.15054102321672444</v>
      </c>
      <c r="U196" s="538">
        <f t="shared" si="4"/>
        <v>1</v>
      </c>
      <c r="V196" s="539"/>
    </row>
    <row r="197" spans="1:22" s="541" customFormat="1" ht="30" customHeight="1" x14ac:dyDescent="0.2">
      <c r="A197" s="545" t="s">
        <v>62</v>
      </c>
      <c r="B197" s="530" t="s">
        <v>407</v>
      </c>
      <c r="C197" s="530" t="s">
        <v>94</v>
      </c>
      <c r="D197" s="530"/>
      <c r="E197" s="530" t="s">
        <v>115</v>
      </c>
      <c r="F197" s="530" t="s">
        <v>116</v>
      </c>
      <c r="G197" s="530" t="s">
        <v>117</v>
      </c>
      <c r="H197" s="531">
        <f t="shared" ref="H197:J197" si="30">H22+H80+H138</f>
        <v>1424</v>
      </c>
      <c r="I197" s="531">
        <f t="shared" si="30"/>
        <v>1074</v>
      </c>
      <c r="J197" s="531">
        <f t="shared" si="30"/>
        <v>350</v>
      </c>
      <c r="K197" s="532">
        <f t="shared" si="6"/>
        <v>0.7542134831460674</v>
      </c>
      <c r="L197" s="532">
        <f t="shared" si="7"/>
        <v>0.24578651685393257</v>
      </c>
      <c r="M197" s="532">
        <f t="shared" si="8"/>
        <v>1</v>
      </c>
      <c r="N197" s="549"/>
      <c r="O197" s="543" t="s">
        <v>409</v>
      </c>
      <c r="P197" s="535">
        <f t="shared" ref="P197:R197" si="31">P22+P80+P138</f>
        <v>11854</v>
      </c>
      <c r="Q197" s="535">
        <f t="shared" si="31"/>
        <v>10220</v>
      </c>
      <c r="R197" s="535">
        <f t="shared" si="31"/>
        <v>1634</v>
      </c>
      <c r="S197" s="302">
        <f t="shared" si="2"/>
        <v>0.86215623418255438</v>
      </c>
      <c r="T197" s="537">
        <f t="shared" si="3"/>
        <v>0.13784376581744559</v>
      </c>
      <c r="U197" s="538">
        <f t="shared" si="4"/>
        <v>1</v>
      </c>
      <c r="V197" s="539"/>
    </row>
    <row r="198" spans="1:22" s="541" customFormat="1" ht="25.5" x14ac:dyDescent="0.2">
      <c r="A198" s="545" t="s">
        <v>118</v>
      </c>
      <c r="B198" s="530" t="s">
        <v>407</v>
      </c>
      <c r="C198" s="530" t="s">
        <v>94</v>
      </c>
      <c r="D198" s="530"/>
      <c r="E198" s="530" t="s">
        <v>119</v>
      </c>
      <c r="F198" s="530" t="s">
        <v>120</v>
      </c>
      <c r="G198" s="530" t="s">
        <v>121</v>
      </c>
      <c r="H198" s="531">
        <f t="shared" ref="H198:J198" si="32">H23+H81+H139</f>
        <v>3126</v>
      </c>
      <c r="I198" s="531">
        <f t="shared" si="32"/>
        <v>1717</v>
      </c>
      <c r="J198" s="531">
        <f t="shared" si="32"/>
        <v>1409</v>
      </c>
      <c r="K198" s="532">
        <f t="shared" si="6"/>
        <v>0.54926423544465774</v>
      </c>
      <c r="L198" s="532">
        <f t="shared" si="7"/>
        <v>0.45073576455534231</v>
      </c>
      <c r="M198" s="532">
        <f t="shared" si="8"/>
        <v>1</v>
      </c>
      <c r="N198" s="549"/>
      <c r="O198" s="543" t="s">
        <v>635</v>
      </c>
      <c r="P198" s="535">
        <f t="shared" ref="P198:R198" si="33">P23+P81+P139</f>
        <v>3522</v>
      </c>
      <c r="Q198" s="535">
        <f t="shared" si="33"/>
        <v>2540</v>
      </c>
      <c r="R198" s="535">
        <f t="shared" si="33"/>
        <v>982</v>
      </c>
      <c r="S198" s="302">
        <f t="shared" si="2"/>
        <v>0.72118114707552528</v>
      </c>
      <c r="T198" s="537">
        <f t="shared" si="3"/>
        <v>0.27881885292447472</v>
      </c>
      <c r="U198" s="538">
        <f t="shared" si="4"/>
        <v>1</v>
      </c>
      <c r="V198" s="539"/>
    </row>
    <row r="199" spans="1:22" s="541" customFormat="1" ht="25.5" x14ac:dyDescent="0.2">
      <c r="A199" s="542" t="s">
        <v>61</v>
      </c>
      <c r="B199" s="530" t="s">
        <v>407</v>
      </c>
      <c r="C199" s="530" t="s">
        <v>94</v>
      </c>
      <c r="D199" s="530"/>
      <c r="E199" s="530" t="s">
        <v>122</v>
      </c>
      <c r="F199" s="530" t="s">
        <v>559</v>
      </c>
      <c r="G199" s="530" t="s">
        <v>558</v>
      </c>
      <c r="H199" s="531">
        <f t="shared" ref="H199:J199" si="34">H24+H82+H140</f>
        <v>2425</v>
      </c>
      <c r="I199" s="531">
        <f t="shared" si="34"/>
        <v>1316</v>
      </c>
      <c r="J199" s="531">
        <f t="shared" si="34"/>
        <v>1109</v>
      </c>
      <c r="K199" s="532">
        <f t="shared" si="6"/>
        <v>0.54268041237113407</v>
      </c>
      <c r="L199" s="532">
        <f t="shared" si="7"/>
        <v>0.45731958762886599</v>
      </c>
      <c r="M199" s="532">
        <f t="shared" si="8"/>
        <v>1</v>
      </c>
      <c r="N199" s="549"/>
      <c r="O199" s="543" t="s">
        <v>458</v>
      </c>
      <c r="P199" s="535">
        <f t="shared" ref="P199:R199" si="35">P24+P82+P140</f>
        <v>9448</v>
      </c>
      <c r="Q199" s="535">
        <f t="shared" si="35"/>
        <v>5906</v>
      </c>
      <c r="R199" s="535">
        <f t="shared" si="35"/>
        <v>3542</v>
      </c>
      <c r="S199" s="302">
        <f t="shared" si="2"/>
        <v>0.6251058425063506</v>
      </c>
      <c r="T199" s="537">
        <f t="shared" si="3"/>
        <v>0.37489415749364946</v>
      </c>
      <c r="U199" s="538">
        <f t="shared" si="4"/>
        <v>1</v>
      </c>
      <c r="V199" s="539"/>
    </row>
    <row r="200" spans="1:22" s="541" customFormat="1" ht="25.5" x14ac:dyDescent="0.2">
      <c r="A200" s="542" t="s">
        <v>123</v>
      </c>
      <c r="B200" s="530" t="s">
        <v>407</v>
      </c>
      <c r="C200" s="530" t="s">
        <v>94</v>
      </c>
      <c r="D200" s="530"/>
      <c r="E200" s="530" t="s">
        <v>124</v>
      </c>
      <c r="F200" s="530" t="s">
        <v>557</v>
      </c>
      <c r="G200" s="530" t="s">
        <v>558</v>
      </c>
      <c r="H200" s="531">
        <f t="shared" ref="H200:J200" si="36">H25+H83+H141</f>
        <v>1038</v>
      </c>
      <c r="I200" s="531">
        <f t="shared" si="36"/>
        <v>808</v>
      </c>
      <c r="J200" s="531">
        <f t="shared" si="36"/>
        <v>230</v>
      </c>
      <c r="K200" s="532">
        <f t="shared" si="6"/>
        <v>0.77842003853564545</v>
      </c>
      <c r="L200" s="532">
        <f t="shared" si="7"/>
        <v>0.22157996146435452</v>
      </c>
      <c r="M200" s="532">
        <f t="shared" si="8"/>
        <v>1</v>
      </c>
      <c r="N200" s="549"/>
      <c r="O200" s="543" t="s">
        <v>809</v>
      </c>
      <c r="P200" s="535">
        <f t="shared" ref="P200:R200" si="37">P25+P83+P141</f>
        <v>145787</v>
      </c>
      <c r="Q200" s="535">
        <f t="shared" si="37"/>
        <v>6114</v>
      </c>
      <c r="R200" s="535">
        <f t="shared" si="37"/>
        <v>139673</v>
      </c>
      <c r="S200" s="302">
        <f t="shared" si="2"/>
        <v>4.1937895697147211E-2</v>
      </c>
      <c r="T200" s="537">
        <f t="shared" si="3"/>
        <v>0.95806210430285277</v>
      </c>
      <c r="U200" s="538">
        <f t="shared" si="4"/>
        <v>1</v>
      </c>
      <c r="V200" s="539"/>
    </row>
    <row r="201" spans="1:22" s="541" customFormat="1" ht="26.25" thickBot="1" x14ac:dyDescent="0.25">
      <c r="A201" s="542" t="s">
        <v>59</v>
      </c>
      <c r="B201" s="530" t="s">
        <v>407</v>
      </c>
      <c r="C201" s="530" t="s">
        <v>102</v>
      </c>
      <c r="D201" s="530"/>
      <c r="E201" s="530" t="s">
        <v>125</v>
      </c>
      <c r="F201" s="530" t="s">
        <v>560</v>
      </c>
      <c r="G201" s="530" t="s">
        <v>561</v>
      </c>
      <c r="H201" s="531">
        <f t="shared" ref="H201:J201" si="38">H26+H84+H142</f>
        <v>493</v>
      </c>
      <c r="I201" s="531">
        <f t="shared" si="38"/>
        <v>323</v>
      </c>
      <c r="J201" s="531">
        <f t="shared" si="38"/>
        <v>170</v>
      </c>
      <c r="K201" s="532">
        <f t="shared" si="6"/>
        <v>0.65517241379310343</v>
      </c>
      <c r="L201" s="532">
        <f t="shared" si="7"/>
        <v>0.34482758620689657</v>
      </c>
      <c r="M201" s="532">
        <f t="shared" si="8"/>
        <v>1</v>
      </c>
      <c r="N201" s="549"/>
      <c r="O201" s="546" t="s">
        <v>398</v>
      </c>
      <c r="P201" s="611">
        <v>343573</v>
      </c>
      <c r="Q201" s="612">
        <v>276940</v>
      </c>
      <c r="R201" s="612">
        <v>44801</v>
      </c>
      <c r="S201" s="704">
        <f>Q201/P201</f>
        <v>0.80605868330747754</v>
      </c>
      <c r="T201" s="547">
        <f>R201/P201</f>
        <v>0.13039732458604139</v>
      </c>
      <c r="U201" s="614">
        <f>S201+T201</f>
        <v>0.9364560078935189</v>
      </c>
      <c r="V201" s="539"/>
    </row>
    <row r="202" spans="1:22" s="541" customFormat="1" ht="25.5" x14ac:dyDescent="0.2">
      <c r="A202" s="542" t="s">
        <v>64</v>
      </c>
      <c r="B202" s="530" t="s">
        <v>407</v>
      </c>
      <c r="C202" s="530" t="s">
        <v>102</v>
      </c>
      <c r="D202" s="530"/>
      <c r="E202" s="530" t="s">
        <v>126</v>
      </c>
      <c r="F202" s="530" t="s">
        <v>560</v>
      </c>
      <c r="G202" s="530" t="s">
        <v>561</v>
      </c>
      <c r="H202" s="531">
        <f t="shared" ref="H202:J202" si="39">H27+H85+H143</f>
        <v>511</v>
      </c>
      <c r="I202" s="531">
        <f t="shared" si="39"/>
        <v>353</v>
      </c>
      <c r="J202" s="531">
        <f t="shared" si="39"/>
        <v>158</v>
      </c>
      <c r="K202" s="532">
        <f t="shared" si="6"/>
        <v>0.69080234833659493</v>
      </c>
      <c r="L202" s="532">
        <f t="shared" si="7"/>
        <v>0.30919765166340507</v>
      </c>
      <c r="M202" s="532">
        <f t="shared" si="8"/>
        <v>1</v>
      </c>
      <c r="N202" s="549"/>
      <c r="O202" s="539"/>
      <c r="P202" s="539"/>
      <c r="Q202" s="539"/>
      <c r="R202" s="539"/>
      <c r="S202" s="539"/>
      <c r="T202" s="539"/>
      <c r="U202" s="539"/>
      <c r="V202" s="539"/>
    </row>
    <row r="203" spans="1:22" s="541" customFormat="1" ht="25.5" x14ac:dyDescent="0.2">
      <c r="A203" s="542" t="s">
        <v>655</v>
      </c>
      <c r="B203" s="542" t="s">
        <v>655</v>
      </c>
      <c r="C203" s="530" t="s">
        <v>94</v>
      </c>
      <c r="D203" s="530"/>
      <c r="E203" s="530" t="s">
        <v>127</v>
      </c>
      <c r="F203" s="530" t="s">
        <v>562</v>
      </c>
      <c r="G203" s="530" t="s">
        <v>563</v>
      </c>
      <c r="H203" s="531">
        <f t="shared" ref="H203:J203" si="40">H28+H86+H144</f>
        <v>9478</v>
      </c>
      <c r="I203" s="531">
        <f t="shared" si="40"/>
        <v>7596</v>
      </c>
      <c r="J203" s="531">
        <f t="shared" si="40"/>
        <v>1882</v>
      </c>
      <c r="K203" s="532">
        <f t="shared" si="6"/>
        <v>0.80143490187803335</v>
      </c>
      <c r="L203" s="532">
        <f t="shared" si="7"/>
        <v>0.19856509812196665</v>
      </c>
      <c r="M203" s="532">
        <f t="shared" si="8"/>
        <v>1</v>
      </c>
      <c r="N203" s="549"/>
      <c r="O203" s="548"/>
      <c r="P203" s="610"/>
      <c r="Q203" s="610"/>
      <c r="R203" s="610"/>
      <c r="S203" s="554"/>
      <c r="T203" s="554"/>
      <c r="U203" s="554"/>
      <c r="V203" s="539"/>
    </row>
    <row r="204" spans="1:22" s="541" customFormat="1" ht="12.75" x14ac:dyDescent="0.2">
      <c r="A204" s="542" t="s">
        <v>66</v>
      </c>
      <c r="B204" s="530" t="s">
        <v>458</v>
      </c>
      <c r="C204" s="530" t="s">
        <v>94</v>
      </c>
      <c r="D204" s="530"/>
      <c r="E204" s="530" t="s">
        <v>128</v>
      </c>
      <c r="F204" s="530" t="s">
        <v>129</v>
      </c>
      <c r="G204" s="530" t="s">
        <v>129</v>
      </c>
      <c r="H204" s="531">
        <f t="shared" ref="H204:J204" si="41">H29+H87+H145</f>
        <v>44679</v>
      </c>
      <c r="I204" s="531">
        <f t="shared" si="41"/>
        <v>41651</v>
      </c>
      <c r="J204" s="531">
        <f t="shared" si="41"/>
        <v>3028</v>
      </c>
      <c r="K204" s="532">
        <f t="shared" si="6"/>
        <v>0.93222766847959893</v>
      </c>
      <c r="L204" s="532">
        <f t="shared" si="7"/>
        <v>6.7772331520401088E-2</v>
      </c>
      <c r="M204" s="532">
        <f t="shared" si="8"/>
        <v>1</v>
      </c>
      <c r="N204" s="549"/>
      <c r="O204" s="548"/>
      <c r="P204" s="610"/>
      <c r="Q204" s="610"/>
      <c r="R204" s="610"/>
      <c r="S204" s="554"/>
      <c r="T204" s="554"/>
      <c r="U204" s="554"/>
      <c r="V204" s="539"/>
    </row>
    <row r="205" spans="1:22" s="541" customFormat="1" ht="51" x14ac:dyDescent="0.2">
      <c r="A205" s="542" t="s">
        <v>74</v>
      </c>
      <c r="B205" s="530" t="s">
        <v>458</v>
      </c>
      <c r="C205" s="530" t="s">
        <v>94</v>
      </c>
      <c r="D205" s="530"/>
      <c r="E205" s="530" t="s">
        <v>130</v>
      </c>
      <c r="F205" s="530" t="s">
        <v>564</v>
      </c>
      <c r="G205" s="530" t="s">
        <v>565</v>
      </c>
      <c r="H205" s="531">
        <f t="shared" ref="H205:J205" si="42">H30+H88+H146</f>
        <v>2399</v>
      </c>
      <c r="I205" s="531">
        <f t="shared" si="42"/>
        <v>1361</v>
      </c>
      <c r="J205" s="531">
        <f t="shared" si="42"/>
        <v>1038</v>
      </c>
      <c r="K205" s="532">
        <f t="shared" si="6"/>
        <v>0.56731971654856195</v>
      </c>
      <c r="L205" s="532">
        <f t="shared" si="7"/>
        <v>0.43268028345143811</v>
      </c>
      <c r="M205" s="532">
        <f t="shared" si="8"/>
        <v>1</v>
      </c>
      <c r="N205" s="549"/>
      <c r="O205" s="548"/>
      <c r="P205" s="610"/>
      <c r="Q205" s="610"/>
      <c r="R205" s="610"/>
      <c r="S205" s="554"/>
      <c r="T205" s="554"/>
      <c r="U205" s="554"/>
      <c r="V205" s="539"/>
    </row>
    <row r="206" spans="1:22" s="541" customFormat="1" ht="102" x14ac:dyDescent="0.2">
      <c r="A206" s="542" t="s">
        <v>131</v>
      </c>
      <c r="B206" s="530" t="s">
        <v>458</v>
      </c>
      <c r="C206" s="530" t="s">
        <v>94</v>
      </c>
      <c r="D206" s="530"/>
      <c r="E206" s="530" t="s">
        <v>132</v>
      </c>
      <c r="F206" s="530" t="s">
        <v>566</v>
      </c>
      <c r="G206" s="530" t="s">
        <v>567</v>
      </c>
      <c r="H206" s="531">
        <f t="shared" ref="H206:J206" si="43">H31+H89+H147</f>
        <v>498</v>
      </c>
      <c r="I206" s="531">
        <f t="shared" si="43"/>
        <v>304</v>
      </c>
      <c r="J206" s="531">
        <f t="shared" si="43"/>
        <v>194</v>
      </c>
      <c r="K206" s="532">
        <f t="shared" si="6"/>
        <v>0.61044176706827313</v>
      </c>
      <c r="L206" s="532">
        <f t="shared" si="7"/>
        <v>0.38955823293172692</v>
      </c>
      <c r="M206" s="532">
        <f t="shared" si="8"/>
        <v>1</v>
      </c>
      <c r="N206" s="549"/>
      <c r="O206" s="548"/>
      <c r="P206" s="610"/>
      <c r="Q206" s="610"/>
      <c r="R206" s="610"/>
      <c r="S206" s="554"/>
      <c r="T206" s="554"/>
      <c r="U206" s="554"/>
      <c r="V206" s="539"/>
    </row>
    <row r="207" spans="1:22" s="541" customFormat="1" ht="25.5" x14ac:dyDescent="0.2">
      <c r="A207" s="542" t="s">
        <v>133</v>
      </c>
      <c r="B207" s="530" t="s">
        <v>427</v>
      </c>
      <c r="C207" s="530" t="s">
        <v>137</v>
      </c>
      <c r="D207" s="530"/>
      <c r="E207" s="530" t="s">
        <v>134</v>
      </c>
      <c r="F207" s="530" t="s">
        <v>135</v>
      </c>
      <c r="G207" s="530" t="s">
        <v>136</v>
      </c>
      <c r="H207" s="531">
        <f t="shared" ref="H207:J207" si="44">H32+H90+H148</f>
        <v>2139</v>
      </c>
      <c r="I207" s="531">
        <f t="shared" si="44"/>
        <v>1233</v>
      </c>
      <c r="J207" s="531">
        <f t="shared" si="44"/>
        <v>906</v>
      </c>
      <c r="K207" s="532">
        <f t="shared" si="6"/>
        <v>0.57643758765778397</v>
      </c>
      <c r="L207" s="532">
        <f t="shared" si="7"/>
        <v>0.42356241234221598</v>
      </c>
      <c r="M207" s="532">
        <f t="shared" si="8"/>
        <v>1</v>
      </c>
      <c r="N207" s="549"/>
      <c r="O207" s="548"/>
      <c r="P207" s="610"/>
      <c r="Q207" s="610"/>
      <c r="R207" s="610"/>
      <c r="S207" s="554"/>
      <c r="T207" s="554"/>
      <c r="U207" s="554"/>
      <c r="V207" s="539"/>
    </row>
    <row r="208" spans="1:22" s="541" customFormat="1" ht="38.25" x14ac:dyDescent="0.2">
      <c r="A208" s="542" t="s">
        <v>71</v>
      </c>
      <c r="B208" s="530" t="s">
        <v>218</v>
      </c>
      <c r="C208" s="530" t="s">
        <v>137</v>
      </c>
      <c r="D208" s="530" t="s">
        <v>138</v>
      </c>
      <c r="E208" s="530" t="s">
        <v>139</v>
      </c>
      <c r="F208" s="530" t="s">
        <v>140</v>
      </c>
      <c r="G208" s="530" t="s">
        <v>140</v>
      </c>
      <c r="H208" s="531">
        <f t="shared" ref="H208:J208" si="45">H33+H91+H149</f>
        <v>145787</v>
      </c>
      <c r="I208" s="531">
        <f t="shared" si="45"/>
        <v>6114</v>
      </c>
      <c r="J208" s="531">
        <f t="shared" si="45"/>
        <v>139673</v>
      </c>
      <c r="K208" s="532">
        <f t="shared" si="6"/>
        <v>4.1937895697147211E-2</v>
      </c>
      <c r="L208" s="532">
        <f t="shared" si="7"/>
        <v>0.95806210430285277</v>
      </c>
      <c r="M208" s="532">
        <f t="shared" si="8"/>
        <v>1</v>
      </c>
      <c r="N208" s="549"/>
      <c r="O208" s="548"/>
      <c r="P208" s="610"/>
      <c r="Q208" s="610"/>
      <c r="R208" s="610"/>
      <c r="S208" s="554"/>
      <c r="T208" s="554"/>
      <c r="U208" s="554"/>
      <c r="V208" s="539"/>
    </row>
    <row r="209" spans="1:22" s="541" customFormat="1" ht="51" x14ac:dyDescent="0.2">
      <c r="A209" s="542" t="s">
        <v>29</v>
      </c>
      <c r="B209" s="530" t="s">
        <v>29</v>
      </c>
      <c r="C209" s="530" t="s">
        <v>94</v>
      </c>
      <c r="D209" s="530" t="s">
        <v>568</v>
      </c>
      <c r="E209" s="530" t="s">
        <v>141</v>
      </c>
      <c r="F209" s="530" t="s">
        <v>559</v>
      </c>
      <c r="G209" s="530" t="s">
        <v>569</v>
      </c>
      <c r="H209" s="531">
        <f t="shared" ref="H209:J209" si="46">H34+H92+H150</f>
        <v>15518</v>
      </c>
      <c r="I209" s="531">
        <f t="shared" si="46"/>
        <v>13934</v>
      </c>
      <c r="J209" s="531">
        <f t="shared" si="46"/>
        <v>1584</v>
      </c>
      <c r="K209" s="532">
        <f t="shared" si="6"/>
        <v>0.89792499033380591</v>
      </c>
      <c r="L209" s="532">
        <f t="shared" si="7"/>
        <v>0.10207500966619409</v>
      </c>
      <c r="M209" s="532">
        <f t="shared" si="8"/>
        <v>1</v>
      </c>
      <c r="N209" s="549"/>
      <c r="O209" s="548"/>
      <c r="P209" s="610"/>
      <c r="Q209" s="610"/>
      <c r="R209" s="610"/>
      <c r="S209" s="554"/>
      <c r="T209" s="554"/>
      <c r="U209" s="554"/>
      <c r="V209" s="539"/>
    </row>
    <row r="210" spans="1:22" s="541" customFormat="1" ht="38.25" x14ac:dyDescent="0.2">
      <c r="A210" s="542" t="s">
        <v>47</v>
      </c>
      <c r="B210" s="530" t="s">
        <v>540</v>
      </c>
      <c r="C210" s="530" t="s">
        <v>142</v>
      </c>
      <c r="D210" s="530"/>
      <c r="E210" s="530" t="s">
        <v>144</v>
      </c>
      <c r="F210" s="530" t="s">
        <v>622</v>
      </c>
      <c r="G210" s="530" t="s">
        <v>570</v>
      </c>
      <c r="H210" s="531">
        <f t="shared" ref="H210:J210" si="47">H35+H93+H151</f>
        <v>52040</v>
      </c>
      <c r="I210" s="531">
        <f t="shared" si="47"/>
        <v>48228</v>
      </c>
      <c r="J210" s="531">
        <f t="shared" si="47"/>
        <v>3812</v>
      </c>
      <c r="K210" s="532">
        <f t="shared" si="6"/>
        <v>0.92674865488086089</v>
      </c>
      <c r="L210" s="532">
        <f t="shared" si="7"/>
        <v>7.3251345119139125E-2</v>
      </c>
      <c r="M210" s="532">
        <f t="shared" si="8"/>
        <v>1</v>
      </c>
      <c r="N210" s="549"/>
      <c r="O210" s="548"/>
      <c r="P210" s="610"/>
      <c r="Q210" s="610"/>
      <c r="R210" s="610"/>
      <c r="S210" s="554"/>
      <c r="T210" s="554"/>
      <c r="U210" s="554"/>
      <c r="V210" s="539"/>
    </row>
    <row r="211" spans="1:22" s="541" customFormat="1" ht="45" customHeight="1" x14ac:dyDescent="0.2">
      <c r="A211" s="542" t="s">
        <v>46</v>
      </c>
      <c r="B211" s="530" t="s">
        <v>540</v>
      </c>
      <c r="C211" s="530" t="s">
        <v>145</v>
      </c>
      <c r="D211" s="530"/>
      <c r="E211" s="530" t="s">
        <v>146</v>
      </c>
      <c r="F211" s="530" t="s">
        <v>559</v>
      </c>
      <c r="G211" s="530" t="s">
        <v>571</v>
      </c>
      <c r="H211" s="531">
        <f t="shared" ref="H211:J211" si="48">H36+H94+H152</f>
        <v>1220</v>
      </c>
      <c r="I211" s="531">
        <f t="shared" si="48"/>
        <v>855</v>
      </c>
      <c r="J211" s="531">
        <f t="shared" si="48"/>
        <v>365</v>
      </c>
      <c r="K211" s="532">
        <f t="shared" si="6"/>
        <v>0.70081967213114749</v>
      </c>
      <c r="L211" s="532">
        <f t="shared" si="7"/>
        <v>0.29918032786885246</v>
      </c>
      <c r="M211" s="532">
        <f t="shared" si="8"/>
        <v>1</v>
      </c>
      <c r="N211" s="549"/>
      <c r="O211" s="548"/>
      <c r="P211" s="610"/>
      <c r="Q211" s="610"/>
      <c r="R211" s="610"/>
      <c r="S211" s="554"/>
      <c r="T211" s="554"/>
      <c r="U211" s="554"/>
      <c r="V211" s="539"/>
    </row>
    <row r="212" spans="1:22" s="541" customFormat="1" ht="51" x14ac:dyDescent="0.2">
      <c r="A212" s="542" t="s">
        <v>40</v>
      </c>
      <c r="B212" s="530" t="s">
        <v>40</v>
      </c>
      <c r="C212" s="530" t="s">
        <v>147</v>
      </c>
      <c r="D212" s="530"/>
      <c r="E212" s="530" t="s">
        <v>148</v>
      </c>
      <c r="F212" s="530" t="s">
        <v>572</v>
      </c>
      <c r="G212" s="530" t="s">
        <v>573</v>
      </c>
      <c r="H212" s="531">
        <f t="shared" ref="H212:J212" si="49">H37+H95+H153</f>
        <v>237</v>
      </c>
      <c r="I212" s="531">
        <f t="shared" si="49"/>
        <v>141</v>
      </c>
      <c r="J212" s="531">
        <f t="shared" si="49"/>
        <v>96</v>
      </c>
      <c r="K212" s="532">
        <f t="shared" si="6"/>
        <v>0.59493670886075944</v>
      </c>
      <c r="L212" s="532">
        <f t="shared" si="7"/>
        <v>0.4050632911392405</v>
      </c>
      <c r="M212" s="532">
        <f t="shared" si="8"/>
        <v>1</v>
      </c>
      <c r="N212" s="549"/>
      <c r="O212" s="548"/>
      <c r="P212" s="553"/>
      <c r="Q212" s="553"/>
      <c r="R212" s="553"/>
      <c r="S212" s="554"/>
      <c r="T212" s="554"/>
      <c r="U212" s="554"/>
      <c r="V212" s="539"/>
    </row>
    <row r="213" spans="1:22" s="541" customFormat="1" ht="45" customHeight="1" x14ac:dyDescent="0.2">
      <c r="A213" s="542" t="s">
        <v>41</v>
      </c>
      <c r="B213" s="530" t="s">
        <v>540</v>
      </c>
      <c r="C213" s="530" t="s">
        <v>145</v>
      </c>
      <c r="D213" s="530"/>
      <c r="E213" s="530" t="s">
        <v>149</v>
      </c>
      <c r="F213" s="530" t="s">
        <v>574</v>
      </c>
      <c r="G213" s="530" t="s">
        <v>575</v>
      </c>
      <c r="H213" s="531">
        <f t="shared" ref="H213:J213" si="50">H38+H96+H154</f>
        <v>3015</v>
      </c>
      <c r="I213" s="531">
        <f t="shared" si="50"/>
        <v>2796</v>
      </c>
      <c r="J213" s="531">
        <f t="shared" si="50"/>
        <v>219</v>
      </c>
      <c r="K213" s="532">
        <f t="shared" si="6"/>
        <v>0.92736318407960194</v>
      </c>
      <c r="L213" s="532">
        <f t="shared" si="7"/>
        <v>7.2636815920398015E-2</v>
      </c>
      <c r="M213" s="532">
        <f t="shared" si="8"/>
        <v>1</v>
      </c>
      <c r="N213" s="549"/>
      <c r="O213" s="539"/>
      <c r="P213" s="539"/>
      <c r="Q213" s="539"/>
      <c r="R213" s="539"/>
      <c r="S213" s="539"/>
      <c r="T213" s="539"/>
      <c r="U213" s="539"/>
      <c r="V213" s="539"/>
    </row>
    <row r="214" spans="1:22" s="541" customFormat="1" ht="45" customHeight="1" x14ac:dyDescent="0.2">
      <c r="A214" s="542" t="s">
        <v>45</v>
      </c>
      <c r="B214" s="530" t="s">
        <v>540</v>
      </c>
      <c r="C214" s="530" t="s">
        <v>145</v>
      </c>
      <c r="D214" s="530"/>
      <c r="E214" s="530" t="s">
        <v>150</v>
      </c>
      <c r="F214" s="530" t="s">
        <v>151</v>
      </c>
      <c r="G214" s="530" t="s">
        <v>151</v>
      </c>
      <c r="H214" s="531">
        <f t="shared" ref="H214:J214" si="51">H39+H97+H155</f>
        <v>0</v>
      </c>
      <c r="I214" s="531">
        <f t="shared" si="51"/>
        <v>0</v>
      </c>
      <c r="J214" s="531">
        <f t="shared" si="51"/>
        <v>0</v>
      </c>
      <c r="K214" s="532" t="str">
        <f t="shared" si="6"/>
        <v>-</v>
      </c>
      <c r="L214" s="532" t="str">
        <f t="shared" si="7"/>
        <v>-</v>
      </c>
      <c r="M214" s="532">
        <f t="shared" si="8"/>
        <v>0</v>
      </c>
      <c r="N214" s="549"/>
      <c r="O214" s="539"/>
      <c r="P214" s="539"/>
      <c r="Q214" s="539"/>
      <c r="R214" s="539"/>
      <c r="S214" s="539"/>
      <c r="T214" s="539"/>
      <c r="U214" s="539"/>
      <c r="V214" s="539"/>
    </row>
    <row r="215" spans="1:22" s="541" customFormat="1" ht="63.75" x14ac:dyDescent="0.2">
      <c r="A215" s="542" t="s">
        <v>44</v>
      </c>
      <c r="B215" s="530" t="s">
        <v>540</v>
      </c>
      <c r="C215" s="530" t="s">
        <v>145</v>
      </c>
      <c r="D215" s="530"/>
      <c r="E215" s="530" t="s">
        <v>152</v>
      </c>
      <c r="F215" s="530" t="s">
        <v>576</v>
      </c>
      <c r="G215" s="530" t="s">
        <v>577</v>
      </c>
      <c r="H215" s="531">
        <f t="shared" ref="H215:J215" si="52">H40+H98+H156</f>
        <v>0</v>
      </c>
      <c r="I215" s="531">
        <f t="shared" si="52"/>
        <v>0</v>
      </c>
      <c r="J215" s="531">
        <f t="shared" si="52"/>
        <v>0</v>
      </c>
      <c r="K215" s="532" t="str">
        <f t="shared" si="6"/>
        <v>-</v>
      </c>
      <c r="L215" s="532" t="str">
        <f t="shared" si="7"/>
        <v>-</v>
      </c>
      <c r="M215" s="532">
        <f t="shared" si="8"/>
        <v>0</v>
      </c>
      <c r="N215" s="549"/>
      <c r="O215" s="539"/>
      <c r="P215" s="539"/>
      <c r="Q215" s="539"/>
      <c r="R215" s="539"/>
      <c r="S215" s="539"/>
      <c r="T215" s="539"/>
      <c r="U215" s="539"/>
      <c r="V215" s="539"/>
    </row>
    <row r="216" spans="1:22" s="541" customFormat="1" ht="63.75" x14ac:dyDescent="0.2">
      <c r="A216" s="542" t="s">
        <v>87</v>
      </c>
      <c r="B216" s="530" t="s">
        <v>458</v>
      </c>
      <c r="C216" s="530" t="s">
        <v>145</v>
      </c>
      <c r="D216" s="530"/>
      <c r="E216" s="530" t="s">
        <v>153</v>
      </c>
      <c r="F216" s="530" t="s">
        <v>154</v>
      </c>
      <c r="G216" s="530" t="s">
        <v>155</v>
      </c>
      <c r="H216" s="531">
        <f t="shared" ref="H216:J216" si="53">H41+H99+H157</f>
        <v>9018</v>
      </c>
      <c r="I216" s="531">
        <f t="shared" si="53"/>
        <v>8177</v>
      </c>
      <c r="J216" s="531">
        <f t="shared" si="53"/>
        <v>841</v>
      </c>
      <c r="K216" s="532">
        <f t="shared" si="6"/>
        <v>0.90674207141273011</v>
      </c>
      <c r="L216" s="532">
        <f t="shared" si="7"/>
        <v>9.3257928587269903E-2</v>
      </c>
      <c r="M216" s="532">
        <f t="shared" si="8"/>
        <v>1</v>
      </c>
      <c r="N216" s="549"/>
      <c r="O216" s="539"/>
      <c r="P216" s="539"/>
      <c r="Q216" s="539"/>
      <c r="R216" s="539"/>
      <c r="S216" s="539"/>
      <c r="T216" s="539"/>
      <c r="U216" s="539"/>
      <c r="V216" s="539"/>
    </row>
    <row r="217" spans="1:22" s="541" customFormat="1" ht="45" customHeight="1" x14ac:dyDescent="0.2">
      <c r="A217" s="542" t="s">
        <v>156</v>
      </c>
      <c r="B217" s="530" t="s">
        <v>540</v>
      </c>
      <c r="C217" s="530" t="s">
        <v>145</v>
      </c>
      <c r="D217" s="530"/>
      <c r="E217" s="530" t="s">
        <v>157</v>
      </c>
      <c r="F217" s="530" t="s">
        <v>559</v>
      </c>
      <c r="G217" s="530" t="s">
        <v>571</v>
      </c>
      <c r="H217" s="531">
        <f t="shared" ref="H217:J217" si="54">H42+H100+H158</f>
        <v>6604</v>
      </c>
      <c r="I217" s="531">
        <f t="shared" si="54"/>
        <v>5604</v>
      </c>
      <c r="J217" s="531">
        <f t="shared" si="54"/>
        <v>1000</v>
      </c>
      <c r="K217" s="532">
        <f t="shared" si="6"/>
        <v>0.84857662023016356</v>
      </c>
      <c r="L217" s="532">
        <f t="shared" si="7"/>
        <v>0.15142337976983647</v>
      </c>
      <c r="M217" s="532">
        <f t="shared" si="8"/>
        <v>1</v>
      </c>
      <c r="N217" s="549"/>
      <c r="O217" s="539"/>
      <c r="P217" s="539"/>
      <c r="Q217" s="539"/>
      <c r="R217" s="539"/>
      <c r="S217" s="539"/>
      <c r="T217" s="539"/>
      <c r="U217" s="539"/>
      <c r="V217" s="539"/>
    </row>
    <row r="218" spans="1:22" s="541" customFormat="1" ht="25.5" x14ac:dyDescent="0.2">
      <c r="A218" s="542" t="s">
        <v>158</v>
      </c>
      <c r="B218" s="530" t="s">
        <v>540</v>
      </c>
      <c r="C218" s="530" t="s">
        <v>145</v>
      </c>
      <c r="D218" s="530"/>
      <c r="E218" s="530" t="s">
        <v>159</v>
      </c>
      <c r="F218" s="530" t="s">
        <v>160</v>
      </c>
      <c r="G218" s="530" t="s">
        <v>161</v>
      </c>
      <c r="H218" s="531">
        <f t="shared" ref="H218:J218" si="55">H43+H101+H159</f>
        <v>460</v>
      </c>
      <c r="I218" s="531">
        <f t="shared" si="55"/>
        <v>334</v>
      </c>
      <c r="J218" s="531">
        <f t="shared" si="55"/>
        <v>126</v>
      </c>
      <c r="K218" s="532">
        <f t="shared" si="6"/>
        <v>0.72608695652173916</v>
      </c>
      <c r="L218" s="532">
        <f t="shared" si="7"/>
        <v>0.27391304347826084</v>
      </c>
      <c r="M218" s="532">
        <f t="shared" si="8"/>
        <v>1</v>
      </c>
      <c r="N218" s="549"/>
      <c r="O218" s="539"/>
      <c r="P218" s="539"/>
      <c r="Q218" s="539"/>
      <c r="R218" s="539"/>
      <c r="S218" s="539"/>
      <c r="T218" s="539"/>
      <c r="U218" s="539"/>
      <c r="V218" s="539"/>
    </row>
    <row r="219" spans="1:22" s="541" customFormat="1" ht="60" customHeight="1" x14ac:dyDescent="0.2">
      <c r="A219" s="542" t="s">
        <v>67</v>
      </c>
      <c r="B219" s="530" t="s">
        <v>458</v>
      </c>
      <c r="C219" s="530" t="s">
        <v>162</v>
      </c>
      <c r="D219" s="530"/>
      <c r="E219" s="530" t="s">
        <v>163</v>
      </c>
      <c r="F219" s="530" t="s">
        <v>578</v>
      </c>
      <c r="G219" s="530" t="s">
        <v>570</v>
      </c>
      <c r="H219" s="531">
        <f t="shared" ref="H219:J219" si="56">H44+H102+H160</f>
        <v>521</v>
      </c>
      <c r="I219" s="531">
        <f t="shared" si="56"/>
        <v>482</v>
      </c>
      <c r="J219" s="531">
        <f t="shared" si="56"/>
        <v>39</v>
      </c>
      <c r="K219" s="532">
        <f t="shared" si="6"/>
        <v>0.92514395393474091</v>
      </c>
      <c r="L219" s="532">
        <f t="shared" si="7"/>
        <v>7.4856046065259113E-2</v>
      </c>
      <c r="M219" s="532">
        <f t="shared" si="8"/>
        <v>1</v>
      </c>
      <c r="N219" s="549"/>
      <c r="O219" s="539"/>
      <c r="P219" s="539"/>
      <c r="Q219" s="539"/>
      <c r="R219" s="539"/>
      <c r="S219" s="539"/>
      <c r="T219" s="539"/>
      <c r="U219" s="539"/>
      <c r="V219" s="539"/>
    </row>
    <row r="220" spans="1:22" s="541" customFormat="1" ht="51" x14ac:dyDescent="0.2">
      <c r="A220" s="542" t="s">
        <v>32</v>
      </c>
      <c r="B220" s="530" t="s">
        <v>32</v>
      </c>
      <c r="C220" s="530" t="s">
        <v>94</v>
      </c>
      <c r="D220" s="530"/>
      <c r="E220" s="530" t="s">
        <v>164</v>
      </c>
      <c r="F220" s="530" t="s">
        <v>579</v>
      </c>
      <c r="G220" s="530" t="s">
        <v>580</v>
      </c>
      <c r="H220" s="531">
        <f t="shared" ref="H220:J220" si="57">H45+H103+H161</f>
        <v>22</v>
      </c>
      <c r="I220" s="531">
        <f t="shared" si="57"/>
        <v>15</v>
      </c>
      <c r="J220" s="531">
        <f t="shared" si="57"/>
        <v>7</v>
      </c>
      <c r="K220" s="532">
        <f t="shared" si="6"/>
        <v>0.68181818181818177</v>
      </c>
      <c r="L220" s="532">
        <f t="shared" si="7"/>
        <v>0.31818181818181818</v>
      </c>
      <c r="M220" s="532">
        <f t="shared" si="8"/>
        <v>1</v>
      </c>
      <c r="N220" s="549"/>
      <c r="O220" s="539"/>
      <c r="P220" s="539"/>
      <c r="Q220" s="539"/>
      <c r="R220" s="539"/>
      <c r="S220" s="539"/>
      <c r="T220" s="539"/>
      <c r="U220" s="539"/>
      <c r="V220" s="539"/>
    </row>
    <row r="221" spans="1:22" s="541" customFormat="1" ht="60" customHeight="1" x14ac:dyDescent="0.2">
      <c r="A221" s="542" t="s">
        <v>69</v>
      </c>
      <c r="B221" s="530" t="s">
        <v>458</v>
      </c>
      <c r="C221" s="530" t="s">
        <v>94</v>
      </c>
      <c r="D221" s="530"/>
      <c r="E221" s="530" t="s">
        <v>165</v>
      </c>
      <c r="F221" s="530" t="s">
        <v>581</v>
      </c>
      <c r="G221" s="530" t="s">
        <v>581</v>
      </c>
      <c r="H221" s="531">
        <f t="shared" ref="H221:J221" si="58">H46+H104+H162</f>
        <v>595</v>
      </c>
      <c r="I221" s="531">
        <f t="shared" si="58"/>
        <v>411</v>
      </c>
      <c r="J221" s="531">
        <f t="shared" si="58"/>
        <v>184</v>
      </c>
      <c r="K221" s="532">
        <f t="shared" si="6"/>
        <v>0.69075630252100839</v>
      </c>
      <c r="L221" s="532">
        <f t="shared" si="7"/>
        <v>0.30924369747899161</v>
      </c>
      <c r="M221" s="532">
        <f t="shared" si="8"/>
        <v>1</v>
      </c>
      <c r="N221" s="549"/>
      <c r="O221" s="539"/>
      <c r="P221" s="539"/>
      <c r="Q221" s="539"/>
      <c r="R221" s="539"/>
      <c r="S221" s="539"/>
      <c r="T221" s="539"/>
      <c r="U221" s="539"/>
      <c r="V221" s="539"/>
    </row>
    <row r="222" spans="1:22" s="541" customFormat="1" ht="60" customHeight="1" x14ac:dyDescent="0.2">
      <c r="A222" s="542" t="s">
        <v>68</v>
      </c>
      <c r="B222" s="530" t="s">
        <v>458</v>
      </c>
      <c r="C222" s="530" t="s">
        <v>162</v>
      </c>
      <c r="D222" s="530"/>
      <c r="E222" s="530" t="s">
        <v>166</v>
      </c>
      <c r="F222" s="530" t="s">
        <v>167</v>
      </c>
      <c r="G222" s="530" t="s">
        <v>168</v>
      </c>
      <c r="H222" s="531">
        <f t="shared" ref="H222:J222" si="59">H47+H105+H163</f>
        <v>44762</v>
      </c>
      <c r="I222" s="531">
        <f t="shared" si="59"/>
        <v>40285</v>
      </c>
      <c r="J222" s="531">
        <f t="shared" si="59"/>
        <v>4477</v>
      </c>
      <c r="K222" s="532">
        <f t="shared" si="6"/>
        <v>0.89998212769760066</v>
      </c>
      <c r="L222" s="532">
        <f t="shared" si="7"/>
        <v>0.10001787230239936</v>
      </c>
      <c r="M222" s="532">
        <f t="shared" si="8"/>
        <v>1</v>
      </c>
      <c r="N222" s="549"/>
      <c r="O222" s="539"/>
      <c r="P222" s="539"/>
      <c r="Q222" s="539"/>
      <c r="R222" s="539"/>
      <c r="S222" s="539"/>
      <c r="T222" s="539"/>
      <c r="U222" s="539"/>
      <c r="V222" s="539"/>
    </row>
    <row r="223" spans="1:22" s="541" customFormat="1" ht="38.25" x14ac:dyDescent="0.2">
      <c r="A223" s="542" t="s">
        <v>169</v>
      </c>
      <c r="B223" s="530" t="s">
        <v>409</v>
      </c>
      <c r="C223" s="530" t="s">
        <v>170</v>
      </c>
      <c r="D223" s="530"/>
      <c r="E223" s="530" t="s">
        <v>171</v>
      </c>
      <c r="F223" s="530" t="s">
        <v>582</v>
      </c>
      <c r="G223" s="530" t="s">
        <v>583</v>
      </c>
      <c r="H223" s="531">
        <f t="shared" ref="H223:J223" si="60">H48+H106+H164</f>
        <v>2271</v>
      </c>
      <c r="I223" s="531">
        <f t="shared" si="60"/>
        <v>1950</v>
      </c>
      <c r="J223" s="531">
        <f t="shared" si="60"/>
        <v>321</v>
      </c>
      <c r="K223" s="532">
        <f t="shared" si="6"/>
        <v>0.85865257595772793</v>
      </c>
      <c r="L223" s="532">
        <f t="shared" si="7"/>
        <v>0.14134742404227213</v>
      </c>
      <c r="M223" s="532">
        <f t="shared" si="8"/>
        <v>1</v>
      </c>
      <c r="N223" s="549"/>
      <c r="O223" s="539"/>
      <c r="P223" s="539"/>
      <c r="Q223" s="539"/>
      <c r="R223" s="539"/>
      <c r="S223" s="539"/>
      <c r="T223" s="539"/>
      <c r="U223" s="539"/>
      <c r="V223" s="539"/>
    </row>
    <row r="224" spans="1:22" s="541" customFormat="1" ht="25.5" x14ac:dyDescent="0.2">
      <c r="A224" s="542" t="s">
        <v>172</v>
      </c>
      <c r="B224" s="530" t="s">
        <v>220</v>
      </c>
      <c r="C224" s="530" t="s">
        <v>94</v>
      </c>
      <c r="D224" s="530"/>
      <c r="E224" s="530" t="s">
        <v>173</v>
      </c>
      <c r="F224" s="530" t="s">
        <v>559</v>
      </c>
      <c r="G224" s="530" t="s">
        <v>571</v>
      </c>
      <c r="H224" s="531">
        <f t="shared" ref="H224:J224" si="61">H49+H107+H165</f>
        <v>47</v>
      </c>
      <c r="I224" s="531">
        <f t="shared" si="61"/>
        <v>9</v>
      </c>
      <c r="J224" s="531">
        <f t="shared" si="61"/>
        <v>38</v>
      </c>
      <c r="K224" s="532">
        <f t="shared" si="6"/>
        <v>0.19148936170212766</v>
      </c>
      <c r="L224" s="532">
        <f t="shared" si="7"/>
        <v>0.80851063829787229</v>
      </c>
      <c r="M224" s="532">
        <f t="shared" si="8"/>
        <v>1</v>
      </c>
      <c r="N224" s="549"/>
      <c r="O224" s="539"/>
      <c r="P224" s="539"/>
      <c r="Q224" s="539"/>
      <c r="R224" s="539"/>
      <c r="S224" s="539"/>
      <c r="T224" s="539"/>
      <c r="U224" s="539"/>
      <c r="V224" s="539"/>
    </row>
    <row r="225" spans="1:22" s="541" customFormat="1" ht="25.5" x14ac:dyDescent="0.2">
      <c r="A225" s="542" t="s">
        <v>84</v>
      </c>
      <c r="B225" s="530" t="s">
        <v>458</v>
      </c>
      <c r="C225" s="530" t="s">
        <v>94</v>
      </c>
      <c r="D225" s="530"/>
      <c r="E225" s="530" t="s">
        <v>174</v>
      </c>
      <c r="F225" s="530" t="s">
        <v>559</v>
      </c>
      <c r="G225" s="530" t="s">
        <v>571</v>
      </c>
      <c r="H225" s="531">
        <f t="shared" ref="H225:J225" si="62">H50+H108+H166</f>
        <v>11854</v>
      </c>
      <c r="I225" s="531">
        <f t="shared" si="62"/>
        <v>10220</v>
      </c>
      <c r="J225" s="531">
        <f t="shared" si="62"/>
        <v>1634</v>
      </c>
      <c r="K225" s="532">
        <f t="shared" si="6"/>
        <v>0.86215623418255438</v>
      </c>
      <c r="L225" s="532">
        <f t="shared" si="7"/>
        <v>0.13784376581744559</v>
      </c>
      <c r="M225" s="532">
        <f t="shared" si="8"/>
        <v>1</v>
      </c>
      <c r="N225" s="549"/>
      <c r="O225" s="539"/>
      <c r="P225" s="539"/>
      <c r="Q225" s="539"/>
      <c r="R225" s="539"/>
      <c r="S225" s="539"/>
      <c r="T225" s="539"/>
      <c r="U225" s="539"/>
      <c r="V225" s="539"/>
    </row>
    <row r="226" spans="1:22" s="541" customFormat="1" ht="25.5" x14ac:dyDescent="0.2">
      <c r="A226" s="542" t="s">
        <v>175</v>
      </c>
      <c r="B226" s="530" t="s">
        <v>635</v>
      </c>
      <c r="C226" s="530" t="s">
        <v>94</v>
      </c>
      <c r="D226" s="530" t="s">
        <v>633</v>
      </c>
      <c r="E226" s="530" t="s">
        <v>176</v>
      </c>
      <c r="F226" s="530" t="s">
        <v>559</v>
      </c>
      <c r="G226" s="530" t="s">
        <v>571</v>
      </c>
      <c r="H226" s="531">
        <f t="shared" ref="H226:J226" si="63">H51+H109+H167</f>
        <v>9519</v>
      </c>
      <c r="I226" s="531">
        <f t="shared" si="63"/>
        <v>8086</v>
      </c>
      <c r="J226" s="531">
        <f t="shared" si="63"/>
        <v>1433</v>
      </c>
      <c r="K226" s="532">
        <f t="shared" si="6"/>
        <v>0.84945897678327553</v>
      </c>
      <c r="L226" s="532">
        <f t="shared" si="7"/>
        <v>0.15054102321672444</v>
      </c>
      <c r="M226" s="532">
        <f t="shared" si="8"/>
        <v>1</v>
      </c>
      <c r="N226" s="549"/>
      <c r="O226" s="539"/>
      <c r="P226" s="539"/>
      <c r="Q226" s="539"/>
      <c r="R226" s="539"/>
      <c r="S226" s="539"/>
      <c r="T226" s="539"/>
      <c r="U226" s="539"/>
      <c r="V226" s="539"/>
    </row>
    <row r="227" spans="1:22" s="541" customFormat="1" ht="60" customHeight="1" x14ac:dyDescent="0.2">
      <c r="A227" s="542" t="s">
        <v>177</v>
      </c>
      <c r="B227" s="530" t="s">
        <v>458</v>
      </c>
      <c r="C227" s="530" t="s">
        <v>94</v>
      </c>
      <c r="D227" s="530"/>
      <c r="E227" s="530" t="s">
        <v>178</v>
      </c>
      <c r="F227" s="530" t="s">
        <v>179</v>
      </c>
      <c r="G227" s="530" t="s">
        <v>180</v>
      </c>
      <c r="H227" s="531">
        <f t="shared" ref="H227:J227" si="64">H52+H110+H168</f>
        <v>168</v>
      </c>
      <c r="I227" s="531">
        <f t="shared" si="64"/>
        <v>125</v>
      </c>
      <c r="J227" s="531">
        <f t="shared" si="64"/>
        <v>43</v>
      </c>
      <c r="K227" s="532">
        <f t="shared" si="6"/>
        <v>0.74404761904761907</v>
      </c>
      <c r="L227" s="532">
        <f t="shared" si="7"/>
        <v>0.25595238095238093</v>
      </c>
      <c r="M227" s="532">
        <f t="shared" si="8"/>
        <v>1</v>
      </c>
      <c r="N227" s="549"/>
      <c r="O227" s="539"/>
      <c r="P227" s="539"/>
      <c r="Q227" s="539"/>
      <c r="R227" s="539"/>
      <c r="S227" s="539"/>
      <c r="T227" s="539"/>
      <c r="U227" s="539"/>
      <c r="V227" s="539"/>
    </row>
    <row r="228" spans="1:22" s="541" customFormat="1" ht="60" customHeight="1" x14ac:dyDescent="0.2">
      <c r="A228" s="542" t="s">
        <v>181</v>
      </c>
      <c r="B228" s="530" t="s">
        <v>458</v>
      </c>
      <c r="C228" s="530" t="s">
        <v>94</v>
      </c>
      <c r="D228" s="530"/>
      <c r="E228" s="530" t="s">
        <v>182</v>
      </c>
      <c r="F228" s="530" t="s">
        <v>140</v>
      </c>
      <c r="G228" s="530" t="s">
        <v>140</v>
      </c>
      <c r="H228" s="531">
        <f t="shared" ref="H228:J228" si="65">H53+H111+H169</f>
        <v>51</v>
      </c>
      <c r="I228" s="531">
        <f t="shared" si="65"/>
        <v>40</v>
      </c>
      <c r="J228" s="531">
        <f t="shared" si="65"/>
        <v>11</v>
      </c>
      <c r="K228" s="532">
        <f t="shared" si="6"/>
        <v>0.78431372549019607</v>
      </c>
      <c r="L228" s="532">
        <f t="shared" si="7"/>
        <v>0.21568627450980393</v>
      </c>
      <c r="M228" s="532">
        <f t="shared" si="8"/>
        <v>1</v>
      </c>
      <c r="N228" s="549"/>
      <c r="O228" s="539"/>
      <c r="P228" s="539"/>
      <c r="Q228" s="539"/>
      <c r="R228" s="539"/>
      <c r="S228" s="539"/>
      <c r="T228" s="539"/>
      <c r="U228" s="539"/>
      <c r="V228" s="539"/>
    </row>
    <row r="229" spans="1:22" s="541" customFormat="1" ht="60" customHeight="1" x14ac:dyDescent="0.2">
      <c r="A229" s="542" t="s">
        <v>183</v>
      </c>
      <c r="B229" s="530" t="s">
        <v>458</v>
      </c>
      <c r="C229" s="530" t="s">
        <v>94</v>
      </c>
      <c r="D229" s="530"/>
      <c r="E229" s="530" t="s">
        <v>184</v>
      </c>
      <c r="F229" s="530" t="s">
        <v>185</v>
      </c>
      <c r="G229" s="530" t="s">
        <v>186</v>
      </c>
      <c r="H229" s="531">
        <f t="shared" ref="H229:J229" si="66">H54+H112+H170</f>
        <v>59</v>
      </c>
      <c r="I229" s="531">
        <f t="shared" si="66"/>
        <v>7</v>
      </c>
      <c r="J229" s="531">
        <f t="shared" si="66"/>
        <v>52</v>
      </c>
      <c r="K229" s="532">
        <f t="shared" si="6"/>
        <v>0.11864406779661017</v>
      </c>
      <c r="L229" s="532">
        <f t="shared" si="7"/>
        <v>0.88135593220338981</v>
      </c>
      <c r="M229" s="532">
        <f t="shared" si="8"/>
        <v>1</v>
      </c>
      <c r="N229" s="549"/>
      <c r="O229" s="539"/>
      <c r="P229" s="539"/>
      <c r="Q229" s="539"/>
      <c r="R229" s="539"/>
      <c r="S229" s="539"/>
      <c r="T229" s="539"/>
      <c r="U229" s="539"/>
      <c r="V229" s="539"/>
    </row>
    <row r="230" spans="1:22" s="541" customFormat="1" ht="60" customHeight="1" x14ac:dyDescent="0.2">
      <c r="A230" s="542" t="s">
        <v>187</v>
      </c>
      <c r="B230" s="530" t="s">
        <v>458</v>
      </c>
      <c r="C230" s="530" t="s">
        <v>94</v>
      </c>
      <c r="D230" s="530"/>
      <c r="E230" s="530" t="s">
        <v>188</v>
      </c>
      <c r="F230" s="530" t="s">
        <v>584</v>
      </c>
      <c r="G230" s="530" t="s">
        <v>585</v>
      </c>
      <c r="H230" s="531">
        <f t="shared" ref="H230:J230" si="67">H55+H113+H171</f>
        <v>593</v>
      </c>
      <c r="I230" s="531">
        <f t="shared" si="67"/>
        <v>150</v>
      </c>
      <c r="J230" s="531">
        <f t="shared" si="67"/>
        <v>443</v>
      </c>
      <c r="K230" s="532">
        <f t="shared" si="6"/>
        <v>0.25295109612141653</v>
      </c>
      <c r="L230" s="532">
        <f t="shared" si="7"/>
        <v>0.74704890387858347</v>
      </c>
      <c r="M230" s="532">
        <f t="shared" si="8"/>
        <v>1</v>
      </c>
      <c r="N230" s="549"/>
      <c r="O230" s="539"/>
      <c r="P230" s="539"/>
      <c r="Q230" s="539"/>
      <c r="R230" s="539"/>
      <c r="S230" s="539"/>
      <c r="T230" s="539"/>
      <c r="U230" s="539"/>
      <c r="V230" s="539"/>
    </row>
    <row r="231" spans="1:22" s="541" customFormat="1" ht="60" customHeight="1" x14ac:dyDescent="0.2">
      <c r="A231" s="542" t="s">
        <v>189</v>
      </c>
      <c r="B231" s="530" t="s">
        <v>458</v>
      </c>
      <c r="C231" s="530" t="s">
        <v>94</v>
      </c>
      <c r="D231" s="530"/>
      <c r="E231" s="530" t="s">
        <v>190</v>
      </c>
      <c r="F231" s="530" t="s">
        <v>98</v>
      </c>
      <c r="G231" s="530" t="s">
        <v>99</v>
      </c>
      <c r="H231" s="531">
        <f t="shared" ref="H231:J231" si="68">H56+H114+H172</f>
        <v>56</v>
      </c>
      <c r="I231" s="531">
        <f t="shared" si="68"/>
        <v>0</v>
      </c>
      <c r="J231" s="531">
        <f t="shared" si="68"/>
        <v>56</v>
      </c>
      <c r="K231" s="532">
        <f t="shared" si="6"/>
        <v>0</v>
      </c>
      <c r="L231" s="532">
        <f t="shared" si="7"/>
        <v>1</v>
      </c>
      <c r="M231" s="532">
        <f t="shared" si="8"/>
        <v>1</v>
      </c>
      <c r="N231" s="549"/>
      <c r="O231" s="539"/>
      <c r="P231" s="539"/>
      <c r="Q231" s="539"/>
      <c r="R231" s="539"/>
      <c r="S231" s="539"/>
      <c r="T231" s="539"/>
      <c r="U231" s="539"/>
      <c r="V231" s="539"/>
    </row>
    <row r="232" spans="1:22" s="541" customFormat="1" ht="12.75" x14ac:dyDescent="0.2">
      <c r="A232" s="542" t="s">
        <v>191</v>
      </c>
      <c r="B232" s="530" t="s">
        <v>6</v>
      </c>
      <c r="C232" s="530" t="s">
        <v>192</v>
      </c>
      <c r="D232" s="530"/>
      <c r="E232" s="530" t="s">
        <v>193</v>
      </c>
      <c r="F232" s="530" t="s">
        <v>194</v>
      </c>
      <c r="G232" s="530" t="s">
        <v>194</v>
      </c>
      <c r="H232" s="531">
        <f t="shared" ref="H232:J232" si="69">H57+H115+H173</f>
        <v>28</v>
      </c>
      <c r="I232" s="531">
        <f t="shared" si="69"/>
        <v>2</v>
      </c>
      <c r="J232" s="531">
        <f t="shared" si="69"/>
        <v>26</v>
      </c>
      <c r="K232" s="532">
        <f t="shared" si="6"/>
        <v>7.1428571428571425E-2</v>
      </c>
      <c r="L232" s="532">
        <f t="shared" si="7"/>
        <v>0.9285714285714286</v>
      </c>
      <c r="M232" s="532">
        <f t="shared" si="8"/>
        <v>1</v>
      </c>
      <c r="N232" s="549"/>
      <c r="O232" s="539"/>
      <c r="P232" s="539"/>
      <c r="Q232" s="539"/>
      <c r="R232" s="539"/>
      <c r="S232" s="539"/>
      <c r="T232" s="539"/>
      <c r="U232" s="539"/>
      <c r="V232" s="539"/>
    </row>
    <row r="233" spans="1:22" s="541" customFormat="1" ht="38.25" x14ac:dyDescent="0.2">
      <c r="A233" s="542" t="s">
        <v>195</v>
      </c>
      <c r="B233" s="530" t="s">
        <v>6</v>
      </c>
      <c r="C233" s="530" t="s">
        <v>192</v>
      </c>
      <c r="D233" s="530"/>
      <c r="E233" s="530" t="s">
        <v>196</v>
      </c>
      <c r="F233" s="530" t="s">
        <v>197</v>
      </c>
      <c r="G233" s="530" t="s">
        <v>198</v>
      </c>
      <c r="H233" s="531">
        <f t="shared" ref="H233:J233" si="70">H58+H116+H174</f>
        <v>17</v>
      </c>
      <c r="I233" s="531">
        <f t="shared" si="70"/>
        <v>3</v>
      </c>
      <c r="J233" s="531">
        <f t="shared" si="70"/>
        <v>14</v>
      </c>
      <c r="K233" s="532">
        <f t="shared" si="6"/>
        <v>0.17647058823529413</v>
      </c>
      <c r="L233" s="532">
        <f t="shared" si="7"/>
        <v>0.82352941176470584</v>
      </c>
      <c r="M233" s="532">
        <f t="shared" si="8"/>
        <v>1</v>
      </c>
      <c r="N233" s="549"/>
      <c r="O233" s="539"/>
      <c r="P233" s="539"/>
      <c r="Q233" s="539"/>
      <c r="R233" s="539"/>
      <c r="S233" s="539"/>
      <c r="T233" s="539"/>
      <c r="U233" s="539"/>
      <c r="V233" s="539"/>
    </row>
    <row r="234" spans="1:22" s="541" customFormat="1" ht="30" customHeight="1" x14ac:dyDescent="0.2">
      <c r="A234" s="542" t="s">
        <v>51</v>
      </c>
      <c r="B234" s="530" t="s">
        <v>6</v>
      </c>
      <c r="C234" s="530" t="s">
        <v>199</v>
      </c>
      <c r="D234" s="530"/>
      <c r="E234" s="530" t="s">
        <v>200</v>
      </c>
      <c r="F234" s="530">
        <v>9732</v>
      </c>
      <c r="G234" s="530">
        <v>9732</v>
      </c>
      <c r="H234" s="531">
        <f t="shared" ref="H234:J234" si="71">H59+H117+H175</f>
        <v>1929</v>
      </c>
      <c r="I234" s="531">
        <f t="shared" si="71"/>
        <v>1673</v>
      </c>
      <c r="J234" s="531">
        <f t="shared" si="71"/>
        <v>256</v>
      </c>
      <c r="K234" s="532">
        <f t="shared" si="6"/>
        <v>0.86728875064800415</v>
      </c>
      <c r="L234" s="532">
        <f t="shared" si="7"/>
        <v>0.13271124935199585</v>
      </c>
      <c r="M234" s="532">
        <f t="shared" si="8"/>
        <v>1</v>
      </c>
      <c r="N234" s="549"/>
      <c r="O234" s="539"/>
      <c r="P234" s="539"/>
      <c r="Q234" s="539"/>
      <c r="R234" s="539"/>
      <c r="S234" s="539"/>
      <c r="T234" s="539"/>
      <c r="U234" s="539"/>
      <c r="V234" s="539"/>
    </row>
    <row r="235" spans="1:22" s="541" customFormat="1" ht="30" customHeight="1" thickBot="1" x14ac:dyDescent="0.25">
      <c r="A235" s="542" t="s">
        <v>49</v>
      </c>
      <c r="B235" s="530" t="s">
        <v>6</v>
      </c>
      <c r="C235" s="530" t="s">
        <v>201</v>
      </c>
      <c r="D235" s="530"/>
      <c r="E235" s="530" t="s">
        <v>202</v>
      </c>
      <c r="F235" s="530">
        <v>9823</v>
      </c>
      <c r="G235" s="530">
        <v>9823</v>
      </c>
      <c r="H235" s="531">
        <f t="shared" ref="H235:J235" si="72">H60+H118+H176</f>
        <v>13309</v>
      </c>
      <c r="I235" s="531">
        <f t="shared" si="72"/>
        <v>10748</v>
      </c>
      <c r="J235" s="531">
        <f t="shared" si="72"/>
        <v>2561</v>
      </c>
      <c r="K235" s="532">
        <f t="shared" si="6"/>
        <v>0.80757382222556162</v>
      </c>
      <c r="L235" s="532">
        <f t="shared" si="7"/>
        <v>0.19242617777443835</v>
      </c>
      <c r="M235" s="532">
        <f t="shared" si="8"/>
        <v>1</v>
      </c>
      <c r="N235" s="549"/>
      <c r="O235" s="539"/>
      <c r="P235" s="539"/>
      <c r="Q235" s="539"/>
      <c r="R235" s="539"/>
      <c r="S235" s="539"/>
      <c r="T235" s="539"/>
      <c r="U235" s="539"/>
      <c r="V235" s="539"/>
    </row>
    <row r="236" spans="1:22" ht="20.25" x14ac:dyDescent="0.25">
      <c r="A236" s="550"/>
      <c r="B236" s="506"/>
      <c r="C236" s="373"/>
      <c r="D236" s="373"/>
      <c r="E236" s="373"/>
      <c r="F236" s="373"/>
      <c r="G236" s="373"/>
      <c r="H236" s="551"/>
      <c r="I236" s="551"/>
      <c r="J236" s="551"/>
      <c r="K236" s="449"/>
      <c r="L236" s="449"/>
      <c r="M236" s="449"/>
      <c r="N236" s="449"/>
      <c r="O236" s="449"/>
      <c r="P236" s="449"/>
      <c r="Q236" s="449"/>
      <c r="R236" s="449"/>
      <c r="S236" s="449"/>
      <c r="T236" s="449"/>
      <c r="U236" s="449"/>
      <c r="V236" s="449"/>
    </row>
    <row r="237" spans="1:22" x14ac:dyDescent="0.2"/>
    <row r="238" spans="1:22" x14ac:dyDescent="0.2"/>
    <row r="239" spans="1:22" x14ac:dyDescent="0.2"/>
    <row r="240" spans="1:22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  <row r="251" x14ac:dyDescent="0.2"/>
    <row r="252" x14ac:dyDescent="0.2"/>
    <row r="253" x14ac:dyDescent="0.2"/>
    <row r="254" x14ac:dyDescent="0.2"/>
    <row r="255" x14ac:dyDescent="0.2"/>
    <row r="256" x14ac:dyDescent="0.2"/>
    <row r="257" x14ac:dyDescent="0.2"/>
    <row r="258" x14ac:dyDescent="0.2"/>
    <row r="259" x14ac:dyDescent="0.2"/>
    <row r="260" x14ac:dyDescent="0.2"/>
    <row r="261" x14ac:dyDescent="0.2"/>
    <row r="262" x14ac:dyDescent="0.2"/>
    <row r="263" x14ac:dyDescent="0.2"/>
    <row r="264" x14ac:dyDescent="0.2"/>
    <row r="265" x14ac:dyDescent="0.2"/>
    <row r="266" x14ac:dyDescent="0.2"/>
    <row r="267" x14ac:dyDescent="0.2"/>
    <row r="268" x14ac:dyDescent="0.2"/>
    <row r="269" x14ac:dyDescent="0.2"/>
    <row r="270" x14ac:dyDescent="0.2"/>
    <row r="271" x14ac:dyDescent="0.2"/>
    <row r="272" x14ac:dyDescent="0.2"/>
    <row r="273" x14ac:dyDescent="0.2"/>
    <row r="274" x14ac:dyDescent="0.2"/>
    <row r="275" x14ac:dyDescent="0.2"/>
    <row r="276" x14ac:dyDescent="0.2"/>
    <row r="277" x14ac:dyDescent="0.2"/>
    <row r="278" x14ac:dyDescent="0.2"/>
    <row r="279" x14ac:dyDescent="0.2"/>
    <row r="280" x14ac:dyDescent="0.2"/>
    <row r="281" x14ac:dyDescent="0.2"/>
    <row r="282" x14ac:dyDescent="0.2"/>
    <row r="283" x14ac:dyDescent="0.2"/>
    <row r="284" x14ac:dyDescent="0.2"/>
    <row r="285" x14ac:dyDescent="0.2"/>
    <row r="286" x14ac:dyDescent="0.2"/>
    <row r="287" x14ac:dyDescent="0.2"/>
    <row r="288" x14ac:dyDescent="0.2"/>
    <row r="289" x14ac:dyDescent="0.2"/>
    <row r="290" x14ac:dyDescent="0.2"/>
    <row r="291" x14ac:dyDescent="0.2"/>
    <row r="292" x14ac:dyDescent="0.2"/>
    <row r="293" x14ac:dyDescent="0.2"/>
    <row r="294" x14ac:dyDescent="0.2"/>
    <row r="295" x14ac:dyDescent="0.2"/>
    <row r="296" x14ac:dyDescent="0.2"/>
    <row r="297" x14ac:dyDescent="0.2"/>
    <row r="298" x14ac:dyDescent="0.2"/>
    <row r="299" x14ac:dyDescent="0.2"/>
    <row r="300" x14ac:dyDescent="0.2"/>
    <row r="301" x14ac:dyDescent="0.2"/>
    <row r="302" x14ac:dyDescent="0.2"/>
    <row r="303" x14ac:dyDescent="0.2"/>
    <row r="304" x14ac:dyDescent="0.2"/>
    <row r="305" x14ac:dyDescent="0.2"/>
    <row r="306" x14ac:dyDescent="0.2"/>
    <row r="307" x14ac:dyDescent="0.2"/>
    <row r="308" x14ac:dyDescent="0.2"/>
    <row r="309" x14ac:dyDescent="0.2"/>
    <row r="310" x14ac:dyDescent="0.2"/>
    <row r="311" x14ac:dyDescent="0.2"/>
    <row r="312" x14ac:dyDescent="0.2"/>
    <row r="313" x14ac:dyDescent="0.2"/>
    <row r="314" x14ac:dyDescent="0.2"/>
    <row r="315" x14ac:dyDescent="0.2"/>
    <row r="316" x14ac:dyDescent="0.2"/>
    <row r="317" x14ac:dyDescent="0.2"/>
    <row r="318" x14ac:dyDescent="0.2"/>
    <row r="319" x14ac:dyDescent="0.2"/>
    <row r="320" x14ac:dyDescent="0.2"/>
    <row r="321" x14ac:dyDescent="0.2"/>
    <row r="322" x14ac:dyDescent="0.2"/>
    <row r="323" x14ac:dyDescent="0.2"/>
    <row r="324" x14ac:dyDescent="0.2"/>
    <row r="325" x14ac:dyDescent="0.2"/>
    <row r="326" x14ac:dyDescent="0.2"/>
    <row r="327" x14ac:dyDescent="0.2"/>
    <row r="328" x14ac:dyDescent="0.2"/>
    <row r="329" x14ac:dyDescent="0.2"/>
    <row r="330" x14ac:dyDescent="0.2"/>
    <row r="331" x14ac:dyDescent="0.2"/>
    <row r="332" x14ac:dyDescent="0.2"/>
    <row r="333" x14ac:dyDescent="0.2"/>
    <row r="334" x14ac:dyDescent="0.2"/>
    <row r="335" x14ac:dyDescent="0.2"/>
    <row r="336" x14ac:dyDescent="0.2"/>
    <row r="337" x14ac:dyDescent="0.2"/>
    <row r="338" x14ac:dyDescent="0.2"/>
    <row r="339" x14ac:dyDescent="0.2"/>
    <row r="340" x14ac:dyDescent="0.2"/>
    <row r="341" x14ac:dyDescent="0.2"/>
    <row r="342" x14ac:dyDescent="0.2"/>
    <row r="343" x14ac:dyDescent="0.2"/>
    <row r="344" x14ac:dyDescent="0.2"/>
    <row r="345" x14ac:dyDescent="0.2"/>
    <row r="346" x14ac:dyDescent="0.2"/>
    <row r="347" x14ac:dyDescent="0.2"/>
    <row r="348" x14ac:dyDescent="0.2"/>
    <row r="349" x14ac:dyDescent="0.2"/>
    <row r="350" x14ac:dyDescent="0.2"/>
    <row r="351" x14ac:dyDescent="0.2"/>
  </sheetData>
  <protectedRanges>
    <protectedRange sqref="H180:J180 H185:J235" name="numbers_2"/>
    <protectedRange sqref="H10:J63 H68:J121" name="numbers"/>
    <protectedRange sqref="H126:J179" name="numbers_4"/>
  </protectedRanges>
  <mergeCells count="81">
    <mergeCell ref="U8:U9"/>
    <mergeCell ref="R66:R67"/>
    <mergeCell ref="T66:T67"/>
    <mergeCell ref="U66:U67"/>
    <mergeCell ref="T8:T9"/>
    <mergeCell ref="R8:R9"/>
    <mergeCell ref="S8:S9"/>
    <mergeCell ref="S66:S67"/>
    <mergeCell ref="U124:U125"/>
    <mergeCell ref="O183:O184"/>
    <mergeCell ref="P183:P184"/>
    <mergeCell ref="Q183:Q184"/>
    <mergeCell ref="R183:R184"/>
    <mergeCell ref="S183:S184"/>
    <mergeCell ref="T183:T184"/>
    <mergeCell ref="U183:U184"/>
    <mergeCell ref="R124:R125"/>
    <mergeCell ref="S124:S125"/>
    <mergeCell ref="T124:T125"/>
    <mergeCell ref="Q124:Q125"/>
    <mergeCell ref="D124:D125"/>
    <mergeCell ref="E124:E125"/>
    <mergeCell ref="F124:F125"/>
    <mergeCell ref="B124:B125"/>
    <mergeCell ref="B66:B67"/>
    <mergeCell ref="I66:I67"/>
    <mergeCell ref="A66:A67"/>
    <mergeCell ref="C66:C67"/>
    <mergeCell ref="D66:D67"/>
    <mergeCell ref="E66:E67"/>
    <mergeCell ref="F66:F67"/>
    <mergeCell ref="G66:G67"/>
    <mergeCell ref="H66:H67"/>
    <mergeCell ref="M183:M184"/>
    <mergeCell ref="P8:P9"/>
    <mergeCell ref="Q8:Q9"/>
    <mergeCell ref="K183:K184"/>
    <mergeCell ref="L183:L184"/>
    <mergeCell ref="M124:M125"/>
    <mergeCell ref="K124:K125"/>
    <mergeCell ref="L124:L125"/>
    <mergeCell ref="Q66:Q67"/>
    <mergeCell ref="O8:O9"/>
    <mergeCell ref="O66:O67"/>
    <mergeCell ref="P66:P67"/>
    <mergeCell ref="O124:O125"/>
    <mergeCell ref="P124:P125"/>
    <mergeCell ref="K66:K67"/>
    <mergeCell ref="L66:L67"/>
    <mergeCell ref="G183:G184"/>
    <mergeCell ref="H183:H184"/>
    <mergeCell ref="I183:I184"/>
    <mergeCell ref="J183:J184"/>
    <mergeCell ref="A124:A125"/>
    <mergeCell ref="C124:C125"/>
    <mergeCell ref="B183:B184"/>
    <mergeCell ref="G124:G125"/>
    <mergeCell ref="A183:A184"/>
    <mergeCell ref="C183:C184"/>
    <mergeCell ref="D183:D184"/>
    <mergeCell ref="E183:E184"/>
    <mergeCell ref="F183:F184"/>
    <mergeCell ref="H124:H125"/>
    <mergeCell ref="I124:I125"/>
    <mergeCell ref="J124:J125"/>
    <mergeCell ref="A1:B1"/>
    <mergeCell ref="M66:M67"/>
    <mergeCell ref="C8:C9"/>
    <mergeCell ref="D8:D9"/>
    <mergeCell ref="E8:E9"/>
    <mergeCell ref="F8:F9"/>
    <mergeCell ref="L8:L9"/>
    <mergeCell ref="G8:G9"/>
    <mergeCell ref="M8:M9"/>
    <mergeCell ref="K8:K9"/>
    <mergeCell ref="J66:J67"/>
    <mergeCell ref="A8:A9"/>
    <mergeCell ref="B8:B9"/>
    <mergeCell ref="H8:H9"/>
    <mergeCell ref="I8:I9"/>
    <mergeCell ref="J8:J9"/>
  </mergeCells>
  <pageMargins left="0.23622047244094491" right="0.19685039370078741" top="0.19685039370078741" bottom="0.19685039370078741" header="0.15748031496062992" footer="0.15748031496062992"/>
  <pageSetup paperSize="9" scale="14" fitToHeight="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B2" sqref="B2"/>
    </sheetView>
  </sheetViews>
  <sheetFormatPr defaultColWidth="0" defaultRowHeight="15" zeroHeight="1" x14ac:dyDescent="0.25"/>
  <cols>
    <col min="1" max="1" width="35.140625" bestFit="1" customWidth="1"/>
    <col min="2" max="2" width="1.5703125" customWidth="1"/>
    <col min="3" max="3" width="35.140625" bestFit="1" customWidth="1"/>
    <col min="4" max="4" width="19" bestFit="1" customWidth="1"/>
    <col min="5" max="5" width="35.140625" bestFit="1" customWidth="1"/>
    <col min="6" max="6" width="18.5703125" bestFit="1" customWidth="1"/>
    <col min="7" max="16384" width="9.140625" hidden="1"/>
  </cols>
  <sheetData>
    <row r="1" spans="1:6" x14ac:dyDescent="0.25">
      <c r="A1" s="174" t="s">
        <v>397</v>
      </c>
      <c r="B1" s="177"/>
      <c r="C1" s="174" t="s">
        <v>397</v>
      </c>
      <c r="D1" s="178" t="s">
        <v>418</v>
      </c>
      <c r="E1" s="174" t="s">
        <v>397</v>
      </c>
      <c r="F1" s="178" t="s">
        <v>419</v>
      </c>
    </row>
    <row r="2" spans="1:6" x14ac:dyDescent="0.25">
      <c r="A2" t="s">
        <v>398</v>
      </c>
      <c r="B2" s="177"/>
      <c r="C2" t="s">
        <v>398</v>
      </c>
      <c r="E2" t="s">
        <v>398</v>
      </c>
    </row>
    <row r="3" spans="1:6" x14ac:dyDescent="0.25">
      <c r="A3" t="s">
        <v>399</v>
      </c>
      <c r="B3" s="177"/>
      <c r="C3" t="s">
        <v>399</v>
      </c>
      <c r="E3" t="s">
        <v>399</v>
      </c>
    </row>
    <row r="4" spans="1:6" x14ac:dyDescent="0.25">
      <c r="A4" t="s">
        <v>400</v>
      </c>
      <c r="B4" s="177"/>
      <c r="C4" t="s">
        <v>400</v>
      </c>
      <c r="E4" t="s">
        <v>400</v>
      </c>
    </row>
    <row r="5" spans="1:6" x14ac:dyDescent="0.25">
      <c r="A5" t="s">
        <v>401</v>
      </c>
      <c r="B5" s="177"/>
      <c r="C5" t="s">
        <v>401</v>
      </c>
      <c r="E5" t="s">
        <v>401</v>
      </c>
    </row>
    <row r="6" spans="1:6" x14ac:dyDescent="0.25">
      <c r="A6" t="s">
        <v>402</v>
      </c>
      <c r="B6" s="177"/>
      <c r="C6" t="s">
        <v>402</v>
      </c>
      <c r="E6" t="s">
        <v>402</v>
      </c>
    </row>
    <row r="7" spans="1:6" x14ac:dyDescent="0.25">
      <c r="A7" t="s">
        <v>403</v>
      </c>
      <c r="B7" s="177"/>
      <c r="C7" t="s">
        <v>403</v>
      </c>
      <c r="E7" t="s">
        <v>403</v>
      </c>
    </row>
    <row r="8" spans="1:6" x14ac:dyDescent="0.25">
      <c r="A8" t="s">
        <v>404</v>
      </c>
      <c r="B8" s="177"/>
      <c r="C8" t="s">
        <v>404</v>
      </c>
      <c r="E8" t="s">
        <v>404</v>
      </c>
    </row>
    <row r="9" spans="1:6" x14ac:dyDescent="0.25">
      <c r="A9" t="s">
        <v>405</v>
      </c>
      <c r="B9" s="177"/>
      <c r="C9" t="s">
        <v>405</v>
      </c>
      <c r="E9" t="s">
        <v>405</v>
      </c>
    </row>
    <row r="10" spans="1:6" x14ac:dyDescent="0.25">
      <c r="A10" t="s">
        <v>406</v>
      </c>
      <c r="B10" s="177"/>
      <c r="C10" t="s">
        <v>406</v>
      </c>
      <c r="E10" t="s">
        <v>406</v>
      </c>
    </row>
    <row r="11" spans="1:6" x14ac:dyDescent="0.25">
      <c r="A11" t="s">
        <v>407</v>
      </c>
      <c r="B11" s="177"/>
      <c r="C11" t="s">
        <v>407</v>
      </c>
      <c r="E11" t="s">
        <v>407</v>
      </c>
    </row>
    <row r="12" spans="1:6" x14ac:dyDescent="0.25">
      <c r="A12" t="s">
        <v>31</v>
      </c>
      <c r="B12" s="177"/>
      <c r="C12" t="s">
        <v>31</v>
      </c>
      <c r="E12" t="s">
        <v>31</v>
      </c>
    </row>
    <row r="13" spans="1:6" x14ac:dyDescent="0.25">
      <c r="A13" t="s">
        <v>218</v>
      </c>
      <c r="B13" s="177"/>
      <c r="C13" t="s">
        <v>218</v>
      </c>
      <c r="E13" t="s">
        <v>218</v>
      </c>
    </row>
    <row r="14" spans="1:6" x14ac:dyDescent="0.25">
      <c r="A14" t="s">
        <v>29</v>
      </c>
      <c r="B14" s="177"/>
      <c r="C14" t="s">
        <v>29</v>
      </c>
      <c r="E14" t="s">
        <v>29</v>
      </c>
    </row>
    <row r="15" spans="1:6" x14ac:dyDescent="0.25">
      <c r="A15" t="s">
        <v>40</v>
      </c>
      <c r="B15" s="177"/>
      <c r="C15" t="s">
        <v>40</v>
      </c>
      <c r="E15" t="s">
        <v>40</v>
      </c>
    </row>
    <row r="16" spans="1:6" x14ac:dyDescent="0.25">
      <c r="A16" t="s">
        <v>408</v>
      </c>
      <c r="B16" s="177"/>
      <c r="C16" t="s">
        <v>408</v>
      </c>
      <c r="E16" t="s">
        <v>408</v>
      </c>
    </row>
    <row r="17" spans="1:6" x14ac:dyDescent="0.25">
      <c r="A17" t="s">
        <v>32</v>
      </c>
      <c r="B17" s="177"/>
      <c r="C17" t="s">
        <v>32</v>
      </c>
      <c r="E17" t="s">
        <v>32</v>
      </c>
    </row>
    <row r="18" spans="1:6" x14ac:dyDescent="0.25">
      <c r="A18" t="s">
        <v>220</v>
      </c>
      <c r="B18" s="177"/>
      <c r="C18" t="s">
        <v>220</v>
      </c>
      <c r="E18" t="s">
        <v>220</v>
      </c>
    </row>
    <row r="19" spans="1:6" x14ac:dyDescent="0.25">
      <c r="A19" t="s">
        <v>409</v>
      </c>
      <c r="B19" s="177"/>
      <c r="C19" t="s">
        <v>409</v>
      </c>
      <c r="E19" t="s">
        <v>409</v>
      </c>
    </row>
    <row r="20" spans="1:6" x14ac:dyDescent="0.25">
      <c r="A20" t="s">
        <v>410</v>
      </c>
      <c r="B20" s="177"/>
      <c r="C20" t="s">
        <v>410</v>
      </c>
      <c r="D20" t="s">
        <v>421</v>
      </c>
      <c r="E20" t="s">
        <v>410</v>
      </c>
      <c r="F20" t="s">
        <v>420</v>
      </c>
    </row>
    <row r="21" spans="1:6" x14ac:dyDescent="0.25">
      <c r="A21" t="s">
        <v>57</v>
      </c>
      <c r="B21" s="177"/>
      <c r="C21" t="s">
        <v>57</v>
      </c>
      <c r="E21" t="s">
        <v>57</v>
      </c>
    </row>
    <row r="22" spans="1:6" x14ac:dyDescent="0.25">
      <c r="A22" t="s">
        <v>411</v>
      </c>
      <c r="B22" s="177"/>
      <c r="C22" t="s">
        <v>411</v>
      </c>
      <c r="E22" t="s">
        <v>411</v>
      </c>
    </row>
    <row r="23" spans="1:6" x14ac:dyDescent="0.25">
      <c r="A23" t="s">
        <v>412</v>
      </c>
      <c r="B23" s="177"/>
      <c r="C23" t="s">
        <v>412</v>
      </c>
      <c r="E23" t="s">
        <v>412</v>
      </c>
    </row>
    <row r="24" spans="1:6" x14ac:dyDescent="0.25">
      <c r="A24" t="s">
        <v>413</v>
      </c>
      <c r="B24" s="177"/>
      <c r="C24" t="s">
        <v>413</v>
      </c>
      <c r="E24" t="s">
        <v>413</v>
      </c>
    </row>
    <row r="25" spans="1:6" x14ac:dyDescent="0.25">
      <c r="A25" t="s">
        <v>414</v>
      </c>
      <c r="B25" s="177"/>
      <c r="C25" t="s">
        <v>414</v>
      </c>
      <c r="E25" t="s">
        <v>414</v>
      </c>
    </row>
    <row r="26" spans="1:6" x14ac:dyDescent="0.25">
      <c r="A26" t="s">
        <v>415</v>
      </c>
      <c r="B26" s="177"/>
      <c r="C26" t="s">
        <v>415</v>
      </c>
      <c r="E26" t="s">
        <v>415</v>
      </c>
    </row>
    <row r="27" spans="1:6" x14ac:dyDescent="0.25">
      <c r="A27" t="s">
        <v>416</v>
      </c>
      <c r="B27" s="177"/>
      <c r="C27" t="s">
        <v>416</v>
      </c>
      <c r="E27" t="s">
        <v>416</v>
      </c>
    </row>
    <row r="28" spans="1:6" x14ac:dyDescent="0.25">
      <c r="A28" t="s">
        <v>417</v>
      </c>
      <c r="B28" s="177"/>
      <c r="C28" t="s">
        <v>417</v>
      </c>
      <c r="E28" t="s">
        <v>417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312"/>
  <sheetViews>
    <sheetView zoomScale="70" zoomScaleNormal="70" workbookViewId="0">
      <pane ySplit="7" topLeftCell="A233" activePane="bottomLeft" state="frozen"/>
      <selection pane="bottomLeft" activeCell="A237" sqref="A237"/>
    </sheetView>
  </sheetViews>
  <sheetFormatPr defaultColWidth="9.140625" defaultRowHeight="15" zeroHeight="1" x14ac:dyDescent="0.25"/>
  <cols>
    <col min="1" max="1" width="64.42578125" style="12" customWidth="1"/>
    <col min="2" max="2" width="22.42578125" style="12" customWidth="1"/>
    <col min="3" max="3" width="29.140625" style="12" customWidth="1"/>
    <col min="4" max="4" width="18.140625" style="12" bestFit="1" customWidth="1"/>
    <col min="5" max="5" width="28.28515625" style="12" customWidth="1"/>
    <col min="6" max="6" width="27.28515625" style="12" customWidth="1"/>
    <col min="7" max="7" width="20.5703125" style="12" bestFit="1" customWidth="1"/>
    <col min="8" max="8" width="15.28515625" style="12" bestFit="1" customWidth="1"/>
    <col min="9" max="9" width="17.140625" style="12" bestFit="1" customWidth="1"/>
    <col min="10" max="10" width="11.42578125" style="12" customWidth="1"/>
    <col min="11" max="11" width="10.5703125" style="12" customWidth="1"/>
    <col min="12" max="12" width="18.28515625" style="12" bestFit="1" customWidth="1"/>
    <col min="13" max="13" width="18.140625" style="12" bestFit="1" customWidth="1"/>
    <col min="14" max="14" width="19.7109375" style="12" bestFit="1" customWidth="1"/>
    <col min="15" max="15" width="10.7109375" style="12" customWidth="1"/>
    <col min="16" max="16" width="11.7109375" style="12" bestFit="1" customWidth="1"/>
    <col min="17" max="17" width="21" style="12" bestFit="1" customWidth="1"/>
    <col min="18" max="18" width="8.85546875" style="12" customWidth="1"/>
    <col min="19" max="19" width="7.42578125" style="12" customWidth="1"/>
    <col min="20" max="20" width="9.140625" style="12" customWidth="1"/>
    <col min="21" max="21" width="9.140625" style="12" hidden="1" customWidth="1"/>
    <col min="22" max="22" width="9.140625" style="96" hidden="1" customWidth="1"/>
    <col min="23" max="23" width="12.5703125" style="96" hidden="1" customWidth="1"/>
    <col min="24" max="24" width="38.42578125" style="96" hidden="1" customWidth="1"/>
    <col min="25" max="25" width="13.5703125" style="96" hidden="1" customWidth="1"/>
    <col min="26" max="26" width="9.28515625" style="96" hidden="1" customWidth="1"/>
    <col min="27" max="27" width="38.42578125" style="96" hidden="1" customWidth="1"/>
    <col min="28" max="28" width="10" style="12" hidden="1" customWidth="1"/>
    <col min="29" max="29" width="7" style="12" hidden="1" customWidth="1"/>
    <col min="30" max="31" width="10.140625" style="12" bestFit="1" customWidth="1"/>
    <col min="32" max="37" width="9.28515625" style="12" bestFit="1" customWidth="1"/>
    <col min="38" max="16384" width="9.140625" style="12"/>
  </cols>
  <sheetData>
    <row r="1" spans="1:39" x14ac:dyDescent="0.25">
      <c r="A1" s="11" t="s">
        <v>0</v>
      </c>
      <c r="B1" s="135" t="s">
        <v>1</v>
      </c>
      <c r="D1" s="12" t="s">
        <v>348</v>
      </c>
    </row>
    <row r="2" spans="1:39" ht="18.95" customHeight="1" x14ac:dyDescent="0.25">
      <c r="A2" s="11" t="s">
        <v>215</v>
      </c>
      <c r="B2" s="135">
        <v>2013</v>
      </c>
      <c r="D2" s="96"/>
      <c r="E2" s="12" t="s">
        <v>349</v>
      </c>
      <c r="I2" s="13"/>
    </row>
    <row r="3" spans="1:39" ht="18.95" customHeight="1" x14ac:dyDescent="0.25">
      <c r="H3" s="14"/>
      <c r="I3" s="14"/>
    </row>
    <row r="4" spans="1:39" ht="18.95" customHeight="1" x14ac:dyDescent="0.25">
      <c r="A4" s="15" t="s">
        <v>216</v>
      </c>
      <c r="B4" s="16"/>
      <c r="C4" s="16" t="s">
        <v>217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39" ht="18.95" customHeight="1" x14ac:dyDescent="0.25">
      <c r="A5" s="18"/>
      <c r="B5" s="799" t="s">
        <v>322</v>
      </c>
      <c r="C5" s="19" t="s">
        <v>31</v>
      </c>
      <c r="D5" s="19" t="s">
        <v>29</v>
      </c>
      <c r="E5" s="19" t="s">
        <v>29</v>
      </c>
      <c r="F5" s="19" t="s">
        <v>40</v>
      </c>
      <c r="G5" s="19" t="s">
        <v>40</v>
      </c>
      <c r="H5" s="19" t="s">
        <v>218</v>
      </c>
      <c r="I5" s="19" t="s">
        <v>219</v>
      </c>
      <c r="J5" s="19" t="s">
        <v>32</v>
      </c>
      <c r="K5" s="19" t="s">
        <v>220</v>
      </c>
      <c r="L5" s="19" t="s">
        <v>221</v>
      </c>
      <c r="M5" s="19" t="s">
        <v>222</v>
      </c>
      <c r="N5" s="20" t="s">
        <v>223</v>
      </c>
      <c r="O5" s="21"/>
      <c r="P5" s="20" t="s">
        <v>223</v>
      </c>
      <c r="Q5" s="22"/>
      <c r="R5" s="20" t="s">
        <v>223</v>
      </c>
      <c r="S5" s="22"/>
    </row>
    <row r="6" spans="1:39" ht="18.95" customHeight="1" x14ac:dyDescent="0.25">
      <c r="A6" s="23"/>
      <c r="B6" s="800"/>
      <c r="C6" s="24"/>
      <c r="D6" s="24" t="s">
        <v>224</v>
      </c>
      <c r="E6" s="24" t="s">
        <v>225</v>
      </c>
      <c r="F6" s="24" t="s">
        <v>224</v>
      </c>
      <c r="G6" s="24" t="s">
        <v>225</v>
      </c>
      <c r="H6" s="24"/>
      <c r="I6" s="24" t="s">
        <v>226</v>
      </c>
      <c r="J6" s="24"/>
      <c r="K6" s="24"/>
      <c r="L6" s="24" t="s">
        <v>227</v>
      </c>
      <c r="M6" s="25" t="s">
        <v>228</v>
      </c>
      <c r="N6" s="26" t="s">
        <v>229</v>
      </c>
      <c r="O6" s="27"/>
      <c r="P6" s="26" t="s">
        <v>229</v>
      </c>
      <c r="Q6" s="28"/>
      <c r="R6" s="26" t="s">
        <v>229</v>
      </c>
      <c r="S6" s="28"/>
    </row>
    <row r="7" spans="1:39" ht="18.95" customHeight="1" x14ac:dyDescent="0.25">
      <c r="A7" s="23"/>
      <c r="B7" s="801"/>
      <c r="C7" s="24"/>
      <c r="D7" s="24"/>
      <c r="E7" s="24"/>
      <c r="F7" s="24"/>
      <c r="G7" s="24"/>
      <c r="H7" s="24"/>
      <c r="I7" s="24"/>
      <c r="J7" s="24"/>
      <c r="K7" s="29"/>
      <c r="L7" s="29"/>
      <c r="M7" s="30"/>
      <c r="N7" s="31" t="s">
        <v>230</v>
      </c>
      <c r="O7" s="31" t="s">
        <v>231</v>
      </c>
      <c r="P7" s="31" t="s">
        <v>232</v>
      </c>
      <c r="Q7" s="31" t="s">
        <v>233</v>
      </c>
      <c r="R7" s="31" t="s">
        <v>234</v>
      </c>
      <c r="S7" s="31" t="s">
        <v>235</v>
      </c>
      <c r="V7" s="96" t="s">
        <v>343</v>
      </c>
    </row>
    <row r="8" spans="1:39" ht="18.95" customHeight="1" thickBot="1" x14ac:dyDescent="0.3">
      <c r="A8" s="32" t="s">
        <v>323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</row>
    <row r="9" spans="1:39" ht="18.95" customHeight="1" x14ac:dyDescent="0.25">
      <c r="A9" s="34" t="s">
        <v>203</v>
      </c>
      <c r="B9" s="83">
        <v>249056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V9" s="792">
        <v>2004</v>
      </c>
      <c r="W9" s="793"/>
      <c r="X9" s="97">
        <v>0</v>
      </c>
      <c r="Y9" s="97"/>
      <c r="Z9" s="97">
        <v>0</v>
      </c>
      <c r="AA9" s="97">
        <v>0</v>
      </c>
      <c r="AB9" s="86">
        <v>0</v>
      </c>
      <c r="AC9" s="86">
        <v>0</v>
      </c>
      <c r="AD9" s="86">
        <v>0</v>
      </c>
      <c r="AE9" s="86">
        <v>0</v>
      </c>
      <c r="AF9" s="86">
        <v>0</v>
      </c>
      <c r="AG9" s="86">
        <v>0</v>
      </c>
      <c r="AH9" s="86">
        <v>0</v>
      </c>
      <c r="AI9" s="86">
        <v>0</v>
      </c>
      <c r="AJ9" s="86">
        <v>0</v>
      </c>
      <c r="AK9" s="86">
        <v>0</v>
      </c>
      <c r="AL9" s="85"/>
      <c r="AM9" s="85"/>
    </row>
    <row r="10" spans="1:39" ht="18.95" customHeight="1" x14ac:dyDescent="0.25">
      <c r="A10" s="34" t="s">
        <v>204</v>
      </c>
      <c r="B10" s="83">
        <v>253474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V10" s="794">
        <v>2005</v>
      </c>
      <c r="W10" s="795"/>
      <c r="X10" s="97">
        <v>0</v>
      </c>
      <c r="Y10" s="97"/>
      <c r="Z10" s="97">
        <v>0</v>
      </c>
      <c r="AA10" s="97">
        <v>0</v>
      </c>
      <c r="AB10" s="86">
        <v>0</v>
      </c>
      <c r="AC10" s="86">
        <v>0</v>
      </c>
      <c r="AD10" s="86">
        <v>0</v>
      </c>
      <c r="AE10" s="86">
        <v>0</v>
      </c>
      <c r="AF10" s="86">
        <v>0</v>
      </c>
      <c r="AG10" s="86">
        <v>0</v>
      </c>
      <c r="AH10" s="86">
        <v>0</v>
      </c>
      <c r="AI10" s="86">
        <v>0</v>
      </c>
      <c r="AJ10" s="86">
        <v>0</v>
      </c>
      <c r="AK10" s="86">
        <v>0</v>
      </c>
    </row>
    <row r="11" spans="1:39" ht="18.95" customHeight="1" x14ac:dyDescent="0.25">
      <c r="A11" s="34" t="s">
        <v>205</v>
      </c>
      <c r="B11" s="83">
        <v>257937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V11" s="794">
        <v>2006</v>
      </c>
      <c r="W11" s="795"/>
      <c r="X11" s="97">
        <v>0</v>
      </c>
      <c r="Y11" s="97"/>
      <c r="Z11" s="97">
        <v>0</v>
      </c>
      <c r="AA11" s="97">
        <v>0</v>
      </c>
      <c r="AB11" s="86">
        <v>0</v>
      </c>
      <c r="AC11" s="86">
        <v>0</v>
      </c>
      <c r="AD11" s="86">
        <v>0</v>
      </c>
      <c r="AE11" s="86">
        <v>0</v>
      </c>
      <c r="AF11" s="86">
        <v>0</v>
      </c>
      <c r="AG11" s="86">
        <v>0</v>
      </c>
      <c r="AH11" s="86">
        <v>0</v>
      </c>
      <c r="AI11" s="86">
        <v>0</v>
      </c>
      <c r="AJ11" s="86">
        <v>0</v>
      </c>
      <c r="AK11" s="86">
        <v>0</v>
      </c>
    </row>
    <row r="12" spans="1:39" ht="18.95" customHeight="1" x14ac:dyDescent="0.25">
      <c r="A12" s="34" t="s">
        <v>206</v>
      </c>
      <c r="B12" s="83">
        <v>260665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V12" s="794">
        <v>2007</v>
      </c>
      <c r="W12" s="795"/>
      <c r="X12" s="97">
        <v>0</v>
      </c>
      <c r="Y12" s="97"/>
      <c r="Z12" s="97">
        <v>0</v>
      </c>
      <c r="AA12" s="97">
        <v>0</v>
      </c>
      <c r="AB12" s="86">
        <v>0</v>
      </c>
      <c r="AC12" s="86">
        <v>0</v>
      </c>
      <c r="AD12" s="86">
        <v>0</v>
      </c>
      <c r="AE12" s="86">
        <v>0</v>
      </c>
      <c r="AF12" s="86">
        <v>0</v>
      </c>
      <c r="AG12" s="86">
        <v>0</v>
      </c>
      <c r="AH12" s="86">
        <v>0</v>
      </c>
      <c r="AI12" s="86">
        <v>0</v>
      </c>
      <c r="AJ12" s="86">
        <v>0</v>
      </c>
      <c r="AK12" s="86">
        <v>0</v>
      </c>
    </row>
    <row r="13" spans="1:39" ht="18.95" customHeight="1" x14ac:dyDescent="0.25">
      <c r="A13" s="34" t="s">
        <v>207</v>
      </c>
      <c r="B13" s="83">
        <v>268615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V13" s="794">
        <v>2008</v>
      </c>
      <c r="W13" s="795"/>
      <c r="X13" s="97">
        <v>0</v>
      </c>
      <c r="Y13" s="97"/>
      <c r="Z13" s="97">
        <v>0</v>
      </c>
      <c r="AA13" s="97">
        <v>0</v>
      </c>
      <c r="AB13" s="86">
        <v>0</v>
      </c>
      <c r="AC13" s="86">
        <v>0</v>
      </c>
      <c r="AD13" s="86">
        <v>0</v>
      </c>
      <c r="AE13" s="86">
        <v>0</v>
      </c>
      <c r="AF13" s="86">
        <v>0</v>
      </c>
      <c r="AG13" s="86">
        <v>0</v>
      </c>
      <c r="AH13" s="86">
        <v>0</v>
      </c>
      <c r="AI13" s="86">
        <v>0</v>
      </c>
      <c r="AJ13" s="86">
        <v>0</v>
      </c>
      <c r="AK13" s="86">
        <v>0</v>
      </c>
    </row>
    <row r="14" spans="1:39" ht="18.95" customHeight="1" x14ac:dyDescent="0.25">
      <c r="A14" s="34" t="s">
        <v>208</v>
      </c>
      <c r="B14" s="83">
        <v>273844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V14" s="794">
        <v>2009</v>
      </c>
      <c r="W14" s="795"/>
      <c r="X14" s="97">
        <v>0</v>
      </c>
      <c r="Y14" s="97"/>
      <c r="Z14" s="97">
        <v>0</v>
      </c>
      <c r="AA14" s="97">
        <v>0</v>
      </c>
      <c r="AB14" s="86">
        <v>0</v>
      </c>
      <c r="AC14" s="86">
        <v>0</v>
      </c>
      <c r="AD14" s="86">
        <v>0</v>
      </c>
      <c r="AE14" s="86">
        <v>0</v>
      </c>
      <c r="AF14" s="86">
        <v>0</v>
      </c>
      <c r="AG14" s="86">
        <v>0</v>
      </c>
      <c r="AH14" s="86">
        <v>0</v>
      </c>
      <c r="AI14" s="86">
        <v>0</v>
      </c>
      <c r="AJ14" s="86">
        <v>0</v>
      </c>
      <c r="AK14" s="86">
        <v>0</v>
      </c>
    </row>
    <row r="15" spans="1:39" ht="18.95" customHeight="1" x14ac:dyDescent="0.25">
      <c r="A15" s="34" t="s">
        <v>209</v>
      </c>
      <c r="B15" s="83">
        <v>275394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V15" s="794">
        <v>2010</v>
      </c>
      <c r="W15" s="795"/>
      <c r="X15" s="97">
        <v>0</v>
      </c>
      <c r="Y15" s="97"/>
      <c r="Z15" s="97">
        <v>0</v>
      </c>
      <c r="AA15" s="97">
        <v>0</v>
      </c>
      <c r="AB15" s="86">
        <v>0</v>
      </c>
      <c r="AC15" s="86">
        <v>0</v>
      </c>
      <c r="AD15" s="86">
        <v>0</v>
      </c>
      <c r="AE15" s="86">
        <v>0</v>
      </c>
      <c r="AF15" s="86">
        <v>0</v>
      </c>
      <c r="AG15" s="86">
        <v>0</v>
      </c>
      <c r="AH15" s="86">
        <v>0</v>
      </c>
      <c r="AI15" s="86">
        <v>0</v>
      </c>
      <c r="AJ15" s="86">
        <v>0</v>
      </c>
      <c r="AK15" s="86">
        <v>0</v>
      </c>
    </row>
    <row r="16" spans="1:39" ht="18.95" customHeight="1" x14ac:dyDescent="0.25">
      <c r="A16" s="34" t="s">
        <v>210</v>
      </c>
      <c r="B16" s="83">
        <v>282127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V16" s="794">
        <v>2011</v>
      </c>
      <c r="W16" s="795"/>
      <c r="X16" s="97">
        <v>0</v>
      </c>
      <c r="Y16" s="97"/>
      <c r="Z16" s="97">
        <v>0</v>
      </c>
      <c r="AA16" s="97">
        <v>0</v>
      </c>
      <c r="AB16" s="86">
        <v>0</v>
      </c>
      <c r="AC16" s="86">
        <v>0</v>
      </c>
      <c r="AD16" s="86">
        <v>0</v>
      </c>
      <c r="AE16" s="86">
        <v>0</v>
      </c>
      <c r="AF16" s="86">
        <v>0</v>
      </c>
      <c r="AG16" s="86">
        <v>0</v>
      </c>
      <c r="AH16" s="86">
        <v>0</v>
      </c>
      <c r="AI16" s="86">
        <v>0</v>
      </c>
      <c r="AJ16" s="86">
        <v>0</v>
      </c>
      <c r="AK16" s="86">
        <v>0</v>
      </c>
    </row>
    <row r="17" spans="1:37" ht="18.95" customHeight="1" x14ac:dyDescent="0.25">
      <c r="A17" s="34" t="s">
        <v>211</v>
      </c>
      <c r="B17" s="83">
        <v>286774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V17" s="794">
        <v>2012</v>
      </c>
      <c r="W17" s="795"/>
      <c r="X17" s="97">
        <v>0</v>
      </c>
      <c r="Y17" s="97"/>
      <c r="Z17" s="97">
        <v>0</v>
      </c>
      <c r="AA17" s="97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86">
        <v>0</v>
      </c>
      <c r="AI17" s="86">
        <v>0</v>
      </c>
      <c r="AJ17" s="86">
        <v>0</v>
      </c>
      <c r="AK17" s="86">
        <v>0</v>
      </c>
    </row>
    <row r="18" spans="1:37" ht="18.95" customHeight="1" x14ac:dyDescent="0.25">
      <c r="A18" s="34" t="s">
        <v>212</v>
      </c>
      <c r="B18" s="83">
        <v>281431.66666666669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V18" s="794"/>
      <c r="W18" s="795"/>
      <c r="X18" s="97">
        <v>0</v>
      </c>
      <c r="Y18" s="97"/>
      <c r="Z18" s="97">
        <v>0</v>
      </c>
      <c r="AA18" s="97">
        <v>0</v>
      </c>
      <c r="AB18" s="86">
        <v>0</v>
      </c>
      <c r="AC18" s="86">
        <v>0</v>
      </c>
      <c r="AD18" s="86">
        <v>0</v>
      </c>
      <c r="AE18" s="86">
        <v>0</v>
      </c>
      <c r="AF18" s="86">
        <v>0</v>
      </c>
      <c r="AG18" s="86">
        <v>0</v>
      </c>
      <c r="AH18" s="86">
        <v>0</v>
      </c>
      <c r="AI18" s="86">
        <v>0</v>
      </c>
      <c r="AJ18" s="86">
        <v>0</v>
      </c>
      <c r="AK18" s="86">
        <v>0</v>
      </c>
    </row>
    <row r="19" spans="1:37" ht="18.95" customHeight="1" x14ac:dyDescent="0.25">
      <c r="A19" s="34" t="s">
        <v>213</v>
      </c>
      <c r="B19" s="37">
        <v>291299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V19" s="794" t="s">
        <v>316</v>
      </c>
      <c r="W19" s="795"/>
      <c r="X19" s="97">
        <v>0</v>
      </c>
      <c r="Y19" s="97"/>
      <c r="Z19" s="97">
        <v>0</v>
      </c>
      <c r="AA19" s="97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86">
        <v>0</v>
      </c>
      <c r="AI19" s="86">
        <v>0</v>
      </c>
      <c r="AJ19" s="86">
        <v>0</v>
      </c>
      <c r="AK19" s="86">
        <v>0</v>
      </c>
    </row>
    <row r="20" spans="1:37" ht="18.95" customHeight="1" x14ac:dyDescent="0.25">
      <c r="A20" s="34" t="s">
        <v>214</v>
      </c>
      <c r="B20" s="37">
        <v>291299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V20" s="98" t="s">
        <v>317</v>
      </c>
      <c r="W20" s="99"/>
      <c r="X20" s="97">
        <v>0</v>
      </c>
      <c r="Y20" s="97"/>
      <c r="Z20" s="97">
        <v>0</v>
      </c>
      <c r="AA20" s="97">
        <v>0</v>
      </c>
      <c r="AB20" s="86">
        <v>0</v>
      </c>
      <c r="AC20" s="86">
        <v>0</v>
      </c>
      <c r="AD20" s="86">
        <v>0</v>
      </c>
      <c r="AE20" s="86">
        <v>0</v>
      </c>
      <c r="AF20" s="86">
        <v>0</v>
      </c>
      <c r="AG20" s="86">
        <v>0</v>
      </c>
      <c r="AH20" s="86">
        <v>0</v>
      </c>
      <c r="AI20" s="86">
        <v>0</v>
      </c>
      <c r="AJ20" s="86">
        <v>0</v>
      </c>
      <c r="AK20" s="86">
        <v>0</v>
      </c>
    </row>
    <row r="21" spans="1:37" ht="18.95" customHeight="1" x14ac:dyDescent="0.25">
      <c r="A21" s="34" t="s">
        <v>213</v>
      </c>
      <c r="B21" s="84">
        <v>1.0350612049106058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V21" s="98" t="s">
        <v>318</v>
      </c>
      <c r="W21" s="99"/>
      <c r="X21" s="97">
        <v>0</v>
      </c>
      <c r="Y21" s="97"/>
      <c r="Z21" s="97">
        <v>0</v>
      </c>
      <c r="AA21" s="97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86">
        <v>0</v>
      </c>
      <c r="AI21" s="86">
        <v>0</v>
      </c>
      <c r="AJ21" s="86">
        <v>0</v>
      </c>
      <c r="AK21" s="86">
        <v>0</v>
      </c>
    </row>
    <row r="22" spans="1:37" ht="18.95" customHeight="1" thickBot="1" x14ac:dyDescent="0.3">
      <c r="A22" s="34" t="s">
        <v>214</v>
      </c>
      <c r="B22" s="84">
        <v>1.0350612049106058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V22" s="100" t="s">
        <v>319</v>
      </c>
      <c r="W22" s="101"/>
      <c r="X22" s="97">
        <v>0</v>
      </c>
      <c r="Y22" s="97"/>
      <c r="Z22" s="97">
        <v>0</v>
      </c>
      <c r="AA22" s="97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86">
        <v>0</v>
      </c>
      <c r="AI22" s="86">
        <v>0</v>
      </c>
      <c r="AJ22" s="86">
        <v>0</v>
      </c>
      <c r="AK22" s="86">
        <v>0</v>
      </c>
    </row>
    <row r="23" spans="1:37" ht="18.95" customHeight="1" x14ac:dyDescent="0.25">
      <c r="A23" s="34" t="s">
        <v>324</v>
      </c>
      <c r="B23" s="38">
        <v>53865817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V23" s="102" t="s">
        <v>358</v>
      </c>
      <c r="W23" s="97">
        <v>53865817</v>
      </c>
      <c r="X23" s="97">
        <v>0</v>
      </c>
      <c r="Y23" s="97"/>
      <c r="Z23" s="97">
        <v>0</v>
      </c>
      <c r="AA23" s="97">
        <v>0</v>
      </c>
      <c r="AB23" s="86">
        <v>0</v>
      </c>
      <c r="AC23" s="86">
        <v>0</v>
      </c>
      <c r="AD23" s="86">
        <v>0</v>
      </c>
      <c r="AE23" s="86">
        <v>0</v>
      </c>
      <c r="AF23" s="86">
        <v>0</v>
      </c>
      <c r="AG23" s="86">
        <v>0</v>
      </c>
      <c r="AH23" s="86">
        <v>0</v>
      </c>
      <c r="AI23" s="86">
        <v>0</v>
      </c>
      <c r="AJ23" s="86">
        <v>0</v>
      </c>
      <c r="AK23" s="86">
        <v>0</v>
      </c>
    </row>
    <row r="24" spans="1:37" ht="18.95" customHeight="1" x14ac:dyDescent="0.25">
      <c r="A24" s="32" t="s">
        <v>236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V24" s="102" t="s">
        <v>359</v>
      </c>
      <c r="W24" s="97">
        <v>0</v>
      </c>
      <c r="X24" s="97">
        <v>0</v>
      </c>
      <c r="Y24" s="97"/>
      <c r="Z24" s="97">
        <v>0</v>
      </c>
      <c r="AA24" s="97">
        <v>0</v>
      </c>
      <c r="AB24" s="86">
        <v>0</v>
      </c>
      <c r="AC24" s="86">
        <v>0</v>
      </c>
      <c r="AD24" s="86">
        <v>0</v>
      </c>
      <c r="AE24" s="86">
        <v>0</v>
      </c>
      <c r="AF24" s="86">
        <v>0</v>
      </c>
      <c r="AG24" s="86">
        <v>0</v>
      </c>
      <c r="AH24" s="86">
        <v>0</v>
      </c>
      <c r="AI24" s="86">
        <v>0</v>
      </c>
      <c r="AJ24" s="86">
        <v>0</v>
      </c>
      <c r="AK24" s="86">
        <v>0</v>
      </c>
    </row>
    <row r="25" spans="1:37" ht="18.95" customHeight="1" x14ac:dyDescent="0.25">
      <c r="A25" s="34" t="s">
        <v>237</v>
      </c>
      <c r="B25" s="39"/>
      <c r="C25" s="35">
        <v>-0.4</v>
      </c>
      <c r="D25" s="39"/>
      <c r="E25" s="39"/>
      <c r="F25" s="39"/>
      <c r="G25" s="39"/>
      <c r="H25" s="35">
        <v>10.1</v>
      </c>
      <c r="I25" s="35">
        <v>-2.9</v>
      </c>
      <c r="J25" s="35">
        <v>9.1</v>
      </c>
      <c r="K25" s="35">
        <v>-1.6</v>
      </c>
      <c r="L25" s="35">
        <v>5.6</v>
      </c>
      <c r="M25" s="39"/>
      <c r="N25" s="35">
        <v>3.9</v>
      </c>
      <c r="O25" s="36"/>
      <c r="P25" s="36"/>
      <c r="Q25" s="36"/>
      <c r="R25" s="36"/>
      <c r="S25" s="36"/>
      <c r="V25" s="102" t="s">
        <v>360</v>
      </c>
      <c r="W25" s="97">
        <v>0</v>
      </c>
      <c r="X25" s="97">
        <v>-0.4</v>
      </c>
      <c r="Y25" s="97"/>
      <c r="Z25" s="97">
        <v>0</v>
      </c>
      <c r="AA25" s="97">
        <v>0</v>
      </c>
      <c r="AB25" s="86">
        <v>10.1</v>
      </c>
      <c r="AC25" s="86">
        <v>0</v>
      </c>
      <c r="AD25" s="86">
        <v>3.9</v>
      </c>
      <c r="AE25" s="86">
        <v>0</v>
      </c>
      <c r="AF25" s="86">
        <v>0</v>
      </c>
      <c r="AG25" s="86">
        <v>0</v>
      </c>
      <c r="AH25" s="86">
        <v>0</v>
      </c>
      <c r="AI25" s="86">
        <v>0</v>
      </c>
      <c r="AJ25" s="86">
        <v>0</v>
      </c>
      <c r="AK25" s="86">
        <v>0</v>
      </c>
    </row>
    <row r="26" spans="1:37" ht="18.95" customHeight="1" x14ac:dyDescent="0.25">
      <c r="A26" s="40" t="s">
        <v>344</v>
      </c>
      <c r="B26" s="39"/>
      <c r="C26" s="41">
        <v>19275</v>
      </c>
      <c r="D26" s="42"/>
      <c r="E26" s="42"/>
      <c r="F26" s="42"/>
      <c r="G26" s="42"/>
      <c r="H26" s="41">
        <v>5307</v>
      </c>
      <c r="I26" s="41">
        <v>18921</v>
      </c>
      <c r="J26" s="41">
        <v>36252</v>
      </c>
      <c r="K26" s="41">
        <v>6315</v>
      </c>
      <c r="L26" s="41">
        <v>13400</v>
      </c>
      <c r="M26" s="42"/>
      <c r="N26" s="41">
        <v>140345</v>
      </c>
      <c r="O26" s="36"/>
      <c r="P26" s="36"/>
      <c r="Q26" s="36"/>
      <c r="R26" s="36"/>
      <c r="S26" s="36"/>
      <c r="V26" s="102" t="s">
        <v>361</v>
      </c>
      <c r="W26" s="97">
        <v>0</v>
      </c>
      <c r="X26" s="97">
        <v>19275</v>
      </c>
      <c r="Y26" s="97"/>
      <c r="Z26" s="97">
        <v>0</v>
      </c>
      <c r="AA26" s="97">
        <v>0</v>
      </c>
      <c r="AB26" s="86">
        <v>5307</v>
      </c>
      <c r="AC26" s="86">
        <v>0</v>
      </c>
      <c r="AD26" s="86">
        <v>140345</v>
      </c>
      <c r="AE26" s="86">
        <v>0</v>
      </c>
      <c r="AF26" s="86">
        <v>0</v>
      </c>
      <c r="AG26" s="86">
        <v>0</v>
      </c>
      <c r="AH26" s="86">
        <v>0</v>
      </c>
      <c r="AI26" s="86">
        <v>0</v>
      </c>
      <c r="AJ26" s="86">
        <v>0</v>
      </c>
      <c r="AK26" s="86">
        <v>0</v>
      </c>
    </row>
    <row r="27" spans="1:37" ht="18.95" customHeight="1" x14ac:dyDescent="0.25">
      <c r="A27" s="40" t="s">
        <v>345</v>
      </c>
      <c r="B27" s="39"/>
      <c r="C27" s="41">
        <v>19753</v>
      </c>
      <c r="D27" s="42"/>
      <c r="E27" s="42"/>
      <c r="F27" s="42"/>
      <c r="G27" s="42"/>
      <c r="H27" s="41">
        <v>5512</v>
      </c>
      <c r="I27" s="41">
        <v>19413</v>
      </c>
      <c r="J27" s="41">
        <v>36666</v>
      </c>
      <c r="K27" s="41">
        <v>6483</v>
      </c>
      <c r="L27" s="41">
        <v>13958</v>
      </c>
      <c r="M27" s="42"/>
      <c r="N27" s="41">
        <v>143441</v>
      </c>
      <c r="O27" s="36"/>
      <c r="P27" s="36"/>
      <c r="Q27" s="36"/>
      <c r="R27" s="36"/>
      <c r="S27" s="36"/>
      <c r="V27" s="102" t="s">
        <v>361</v>
      </c>
      <c r="W27" s="97">
        <v>0</v>
      </c>
      <c r="X27" s="97">
        <v>19753</v>
      </c>
      <c r="Y27" s="97"/>
      <c r="Z27" s="97">
        <v>0</v>
      </c>
      <c r="AA27" s="97">
        <v>0</v>
      </c>
      <c r="AB27" s="86">
        <v>5512</v>
      </c>
      <c r="AC27" s="86">
        <v>0</v>
      </c>
      <c r="AD27" s="86">
        <v>143441</v>
      </c>
      <c r="AE27" s="86">
        <v>0</v>
      </c>
      <c r="AF27" s="86">
        <v>0</v>
      </c>
      <c r="AG27" s="86">
        <v>0</v>
      </c>
      <c r="AH27" s="86">
        <v>0</v>
      </c>
      <c r="AI27" s="86">
        <v>0</v>
      </c>
      <c r="AJ27" s="86">
        <v>0</v>
      </c>
      <c r="AK27" s="86">
        <v>0</v>
      </c>
    </row>
    <row r="28" spans="1:37" ht="18.95" customHeight="1" x14ac:dyDescent="0.25">
      <c r="A28" s="40" t="s">
        <v>346</v>
      </c>
      <c r="B28" s="39"/>
      <c r="C28" s="41">
        <v>20073</v>
      </c>
      <c r="D28" s="42"/>
      <c r="E28" s="42"/>
      <c r="F28" s="42"/>
      <c r="G28" s="42"/>
      <c r="H28" s="41">
        <v>5635</v>
      </c>
      <c r="I28" s="41">
        <v>19680</v>
      </c>
      <c r="J28" s="41">
        <v>37485</v>
      </c>
      <c r="K28" s="41">
        <v>6522</v>
      </c>
      <c r="L28" s="41">
        <v>14094</v>
      </c>
      <c r="M28" s="42"/>
      <c r="N28" s="41">
        <v>146311</v>
      </c>
      <c r="O28" s="36"/>
      <c r="P28" s="36"/>
      <c r="Q28" s="36"/>
      <c r="R28" s="36"/>
      <c r="S28" s="36"/>
      <c r="V28" s="102" t="s">
        <v>361</v>
      </c>
      <c r="W28" s="97">
        <v>0</v>
      </c>
      <c r="X28" s="97">
        <v>20073</v>
      </c>
      <c r="Y28" s="97"/>
      <c r="Z28" s="97">
        <v>0</v>
      </c>
      <c r="AA28" s="97">
        <v>0</v>
      </c>
      <c r="AB28" s="86">
        <v>5635</v>
      </c>
      <c r="AC28" s="86">
        <v>0</v>
      </c>
      <c r="AD28" s="86">
        <v>146311</v>
      </c>
      <c r="AE28" s="86">
        <v>0</v>
      </c>
      <c r="AF28" s="86">
        <v>0</v>
      </c>
      <c r="AG28" s="86">
        <v>0</v>
      </c>
      <c r="AH28" s="86">
        <v>0</v>
      </c>
      <c r="AI28" s="86">
        <v>0</v>
      </c>
      <c r="AJ28" s="86">
        <v>0</v>
      </c>
      <c r="AK28" s="86">
        <v>0</v>
      </c>
    </row>
    <row r="29" spans="1:37" ht="18.95" customHeight="1" x14ac:dyDescent="0.25">
      <c r="A29" s="40" t="s">
        <v>347</v>
      </c>
      <c r="B29" s="39"/>
      <c r="C29" s="41">
        <v>19617</v>
      </c>
      <c r="D29" s="42"/>
      <c r="E29" s="42"/>
      <c r="F29" s="42"/>
      <c r="G29" s="42"/>
      <c r="H29" s="41">
        <v>6041</v>
      </c>
      <c r="I29" s="41">
        <v>18768</v>
      </c>
      <c r="J29" s="41">
        <v>40150</v>
      </c>
      <c r="K29" s="41">
        <v>6340</v>
      </c>
      <c r="L29" s="41">
        <v>14592</v>
      </c>
      <c r="M29" s="42"/>
      <c r="N29" s="41">
        <v>148937</v>
      </c>
      <c r="O29" s="36"/>
      <c r="P29" s="36"/>
      <c r="Q29" s="36"/>
      <c r="R29" s="36"/>
      <c r="S29" s="36"/>
      <c r="V29" s="102" t="s">
        <v>361</v>
      </c>
      <c r="W29" s="97">
        <v>0</v>
      </c>
      <c r="X29" s="97">
        <v>19617</v>
      </c>
      <c r="Y29" s="97"/>
      <c r="Z29" s="97">
        <v>0</v>
      </c>
      <c r="AA29" s="97">
        <v>0</v>
      </c>
      <c r="AB29" s="86">
        <v>6041</v>
      </c>
      <c r="AC29" s="86">
        <v>0</v>
      </c>
      <c r="AD29" s="86">
        <v>148937</v>
      </c>
      <c r="AE29" s="86">
        <v>0</v>
      </c>
      <c r="AF29" s="86">
        <v>0</v>
      </c>
      <c r="AG29" s="86">
        <v>0</v>
      </c>
      <c r="AH29" s="86">
        <v>0</v>
      </c>
      <c r="AI29" s="86">
        <v>0</v>
      </c>
      <c r="AJ29" s="86">
        <v>0</v>
      </c>
      <c r="AK29" s="86">
        <v>0</v>
      </c>
    </row>
    <row r="30" spans="1:37" ht="18.95" customHeight="1" x14ac:dyDescent="0.25">
      <c r="A30" s="43" t="s">
        <v>238</v>
      </c>
      <c r="B30" s="39"/>
      <c r="C30" s="41" t="s">
        <v>362</v>
      </c>
      <c r="D30" s="44"/>
      <c r="E30" s="44"/>
      <c r="F30" s="44"/>
      <c r="G30" s="44"/>
      <c r="H30" s="41" t="s">
        <v>363</v>
      </c>
      <c r="I30" s="41" t="s">
        <v>363</v>
      </c>
      <c r="J30" s="41" t="s">
        <v>363</v>
      </c>
      <c r="K30" s="41" t="s">
        <v>362</v>
      </c>
      <c r="L30" s="41" t="s">
        <v>363</v>
      </c>
      <c r="M30" s="45"/>
      <c r="N30" s="41" t="s">
        <v>363</v>
      </c>
      <c r="O30" s="36"/>
      <c r="P30" s="36"/>
      <c r="Q30" s="36"/>
      <c r="R30" s="36"/>
      <c r="S30" s="36"/>
      <c r="V30" s="102" t="s">
        <v>364</v>
      </c>
      <c r="W30" s="97">
        <v>0</v>
      </c>
      <c r="X30" s="97" t="s">
        <v>362</v>
      </c>
      <c r="Y30" s="97"/>
      <c r="Z30" s="97">
        <v>0</v>
      </c>
      <c r="AA30" s="97">
        <v>0</v>
      </c>
      <c r="AB30" s="86" t="s">
        <v>363</v>
      </c>
      <c r="AC30" s="86">
        <v>0</v>
      </c>
      <c r="AD30" s="86" t="s">
        <v>363</v>
      </c>
      <c r="AE30" s="86">
        <v>0</v>
      </c>
      <c r="AF30" s="86">
        <v>0</v>
      </c>
      <c r="AG30" s="86">
        <v>0</v>
      </c>
      <c r="AH30" s="86">
        <v>0</v>
      </c>
      <c r="AI30" s="86">
        <v>0</v>
      </c>
      <c r="AJ30" s="86">
        <v>0</v>
      </c>
      <c r="AK30" s="86">
        <v>0</v>
      </c>
    </row>
    <row r="31" spans="1:37" ht="18.95" customHeight="1" x14ac:dyDescent="0.25">
      <c r="A31" s="46" t="s">
        <v>239</v>
      </c>
      <c r="B31" s="39"/>
      <c r="C31" s="35">
        <v>3</v>
      </c>
      <c r="D31" s="35">
        <v>5.3</v>
      </c>
      <c r="E31" s="35">
        <v>23.8</v>
      </c>
      <c r="F31" s="35">
        <v>5.9</v>
      </c>
      <c r="G31" s="35">
        <v>6.8</v>
      </c>
      <c r="H31" s="35">
        <v>8.5</v>
      </c>
      <c r="I31" s="35">
        <v>-2.2999999999999998</v>
      </c>
      <c r="J31" s="39"/>
      <c r="K31" s="35">
        <v>-4.4000000000000004</v>
      </c>
      <c r="L31" s="35">
        <v>3</v>
      </c>
      <c r="M31" s="47"/>
      <c r="N31" s="39"/>
      <c r="O31" s="35">
        <v>3.1</v>
      </c>
      <c r="P31" s="44"/>
      <c r="Q31" s="45"/>
      <c r="R31" s="44"/>
      <c r="S31" s="45"/>
      <c r="V31" s="102" t="s">
        <v>360</v>
      </c>
      <c r="W31" s="97">
        <v>0</v>
      </c>
      <c r="X31" s="97">
        <v>3</v>
      </c>
      <c r="Y31" s="97"/>
      <c r="Z31" s="97">
        <v>5.3</v>
      </c>
      <c r="AA31" s="97">
        <v>23.8</v>
      </c>
      <c r="AB31" s="86">
        <v>8.5</v>
      </c>
      <c r="AC31" s="86">
        <v>0</v>
      </c>
      <c r="AD31" s="86">
        <v>0</v>
      </c>
      <c r="AE31" s="86">
        <v>3.1</v>
      </c>
      <c r="AF31" s="86">
        <v>0</v>
      </c>
      <c r="AG31" s="86">
        <v>0</v>
      </c>
      <c r="AH31" s="86">
        <v>0</v>
      </c>
      <c r="AI31" s="86">
        <v>0</v>
      </c>
      <c r="AJ31" s="86">
        <v>0</v>
      </c>
      <c r="AK31" s="86">
        <v>0</v>
      </c>
    </row>
    <row r="32" spans="1:37" ht="18.95" customHeight="1" x14ac:dyDescent="0.25">
      <c r="A32" s="40" t="s">
        <v>344</v>
      </c>
      <c r="B32" s="39"/>
      <c r="C32" s="48">
        <v>15446</v>
      </c>
      <c r="D32" s="41">
        <v>41782</v>
      </c>
      <c r="E32" s="48">
        <v>4717</v>
      </c>
      <c r="F32" s="41">
        <v>2371</v>
      </c>
      <c r="G32" s="48">
        <v>23218</v>
      </c>
      <c r="H32" s="41">
        <v>5666</v>
      </c>
      <c r="I32" s="48">
        <v>14907</v>
      </c>
      <c r="J32" s="42"/>
      <c r="K32" s="49">
        <v>2445</v>
      </c>
      <c r="L32" s="50">
        <v>10469</v>
      </c>
      <c r="M32" s="51"/>
      <c r="N32" s="42"/>
      <c r="O32" s="49">
        <v>135049</v>
      </c>
      <c r="P32" s="44"/>
      <c r="Q32" s="45"/>
      <c r="R32" s="44"/>
      <c r="S32" s="45"/>
      <c r="V32" s="102" t="s">
        <v>361</v>
      </c>
      <c r="W32" s="97">
        <v>0</v>
      </c>
      <c r="X32" s="97">
        <v>15446</v>
      </c>
      <c r="Y32" s="97"/>
      <c r="Z32" s="97">
        <v>41782</v>
      </c>
      <c r="AA32" s="97">
        <v>4717</v>
      </c>
      <c r="AB32" s="86">
        <v>5666</v>
      </c>
      <c r="AC32" s="86">
        <v>0</v>
      </c>
      <c r="AD32" s="86">
        <v>0</v>
      </c>
      <c r="AE32" s="86">
        <v>135049</v>
      </c>
      <c r="AF32" s="86">
        <v>0</v>
      </c>
      <c r="AG32" s="86">
        <v>0</v>
      </c>
      <c r="AH32" s="86">
        <v>0</v>
      </c>
      <c r="AI32" s="86">
        <v>0</v>
      </c>
      <c r="AJ32" s="86">
        <v>0</v>
      </c>
      <c r="AK32" s="86">
        <v>0</v>
      </c>
    </row>
    <row r="33" spans="1:37" ht="18.95" customHeight="1" x14ac:dyDescent="0.25">
      <c r="A33" s="40" t="s">
        <v>345</v>
      </c>
      <c r="B33" s="39"/>
      <c r="C33" s="48">
        <v>16202</v>
      </c>
      <c r="D33" s="41">
        <v>42079</v>
      </c>
      <c r="E33" s="48">
        <v>5023</v>
      </c>
      <c r="F33" s="41">
        <v>2576</v>
      </c>
      <c r="G33" s="48">
        <v>23915</v>
      </c>
      <c r="H33" s="41">
        <v>5769</v>
      </c>
      <c r="I33" s="48">
        <v>15460</v>
      </c>
      <c r="J33" s="42"/>
      <c r="K33" s="49">
        <v>2550</v>
      </c>
      <c r="L33" s="50">
        <v>10918</v>
      </c>
      <c r="M33" s="51"/>
      <c r="N33" s="42"/>
      <c r="O33" s="49">
        <v>138686</v>
      </c>
      <c r="P33" s="44"/>
      <c r="Q33" s="45"/>
      <c r="R33" s="44"/>
      <c r="S33" s="45"/>
      <c r="V33" s="102" t="s">
        <v>361</v>
      </c>
      <c r="W33" s="97">
        <v>0</v>
      </c>
      <c r="X33" s="97">
        <v>16202</v>
      </c>
      <c r="Y33" s="97"/>
      <c r="Z33" s="97">
        <v>42079</v>
      </c>
      <c r="AA33" s="97">
        <v>5023</v>
      </c>
      <c r="AB33" s="86">
        <v>5769</v>
      </c>
      <c r="AC33" s="86">
        <v>0</v>
      </c>
      <c r="AD33" s="86">
        <v>0</v>
      </c>
      <c r="AE33" s="86">
        <v>138686</v>
      </c>
      <c r="AF33" s="86">
        <v>0</v>
      </c>
      <c r="AG33" s="86">
        <v>0</v>
      </c>
      <c r="AH33" s="86">
        <v>0</v>
      </c>
      <c r="AI33" s="86">
        <v>0</v>
      </c>
      <c r="AJ33" s="86">
        <v>0</v>
      </c>
      <c r="AK33" s="86">
        <v>0</v>
      </c>
    </row>
    <row r="34" spans="1:37" ht="18.95" customHeight="1" x14ac:dyDescent="0.25">
      <c r="A34" s="40" t="s">
        <v>346</v>
      </c>
      <c r="B34" s="39"/>
      <c r="C34" s="48">
        <v>16830</v>
      </c>
      <c r="D34" s="41">
        <v>42901</v>
      </c>
      <c r="E34" s="48">
        <v>5524</v>
      </c>
      <c r="F34" s="41">
        <v>2532</v>
      </c>
      <c r="G34" s="48">
        <v>24516</v>
      </c>
      <c r="H34" s="41">
        <v>5834</v>
      </c>
      <c r="I34" s="48">
        <v>15364</v>
      </c>
      <c r="J34" s="42"/>
      <c r="K34" s="49">
        <v>2481</v>
      </c>
      <c r="L34" s="50">
        <v>10896</v>
      </c>
      <c r="M34" s="51"/>
      <c r="N34" s="42"/>
      <c r="O34" s="49">
        <v>140463</v>
      </c>
      <c r="P34" s="44"/>
      <c r="Q34" s="45"/>
      <c r="R34" s="44"/>
      <c r="S34" s="45"/>
      <c r="V34" s="102" t="s">
        <v>361</v>
      </c>
      <c r="W34" s="97">
        <v>0</v>
      </c>
      <c r="X34" s="97">
        <v>16830</v>
      </c>
      <c r="Y34" s="97"/>
      <c r="Z34" s="97">
        <v>42901</v>
      </c>
      <c r="AA34" s="97">
        <v>5524</v>
      </c>
      <c r="AB34" s="86">
        <v>5834</v>
      </c>
      <c r="AC34" s="86">
        <v>0</v>
      </c>
      <c r="AD34" s="86">
        <v>0</v>
      </c>
      <c r="AE34" s="86">
        <v>140463</v>
      </c>
      <c r="AF34" s="86">
        <v>0</v>
      </c>
      <c r="AG34" s="86">
        <v>0</v>
      </c>
      <c r="AH34" s="86">
        <v>0</v>
      </c>
      <c r="AI34" s="86">
        <v>0</v>
      </c>
      <c r="AJ34" s="86">
        <v>0</v>
      </c>
      <c r="AK34" s="86">
        <v>0</v>
      </c>
    </row>
    <row r="35" spans="1:37" ht="18.95" customHeight="1" x14ac:dyDescent="0.25">
      <c r="A35" s="40" t="s">
        <v>347</v>
      </c>
      <c r="B35" s="39"/>
      <c r="C35" s="48">
        <v>16650</v>
      </c>
      <c r="D35" s="41">
        <v>44481</v>
      </c>
      <c r="E35" s="48">
        <v>6301</v>
      </c>
      <c r="F35" s="41">
        <v>2640</v>
      </c>
      <c r="G35" s="48">
        <v>25518</v>
      </c>
      <c r="H35" s="41">
        <v>6248</v>
      </c>
      <c r="I35" s="48">
        <v>14887</v>
      </c>
      <c r="J35" s="42"/>
      <c r="K35" s="49">
        <v>2383</v>
      </c>
      <c r="L35" s="50">
        <v>11080</v>
      </c>
      <c r="M35" s="51"/>
      <c r="N35" s="42"/>
      <c r="O35" s="49">
        <v>142362</v>
      </c>
      <c r="P35" s="44"/>
      <c r="Q35" s="45"/>
      <c r="R35" s="44"/>
      <c r="S35" s="45"/>
      <c r="V35" s="102" t="s">
        <v>361</v>
      </c>
      <c r="W35" s="97">
        <v>0</v>
      </c>
      <c r="X35" s="97">
        <v>16650</v>
      </c>
      <c r="Y35" s="97"/>
      <c r="Z35" s="97">
        <v>44481</v>
      </c>
      <c r="AA35" s="97">
        <v>6301</v>
      </c>
      <c r="AB35" s="86">
        <v>6248</v>
      </c>
      <c r="AC35" s="86">
        <v>0</v>
      </c>
      <c r="AD35" s="86">
        <v>0</v>
      </c>
      <c r="AE35" s="86">
        <v>142362</v>
      </c>
      <c r="AF35" s="86">
        <v>0</v>
      </c>
      <c r="AG35" s="86">
        <v>0</v>
      </c>
      <c r="AH35" s="86">
        <v>0</v>
      </c>
      <c r="AI35" s="86">
        <v>0</v>
      </c>
      <c r="AJ35" s="86">
        <v>0</v>
      </c>
      <c r="AK35" s="86">
        <v>0</v>
      </c>
    </row>
    <row r="36" spans="1:37" ht="18.95" customHeight="1" x14ac:dyDescent="0.25">
      <c r="A36" s="43" t="s">
        <v>238</v>
      </c>
      <c r="B36" s="39"/>
      <c r="C36" s="41" t="s">
        <v>363</v>
      </c>
      <c r="D36" s="41" t="s">
        <v>363</v>
      </c>
      <c r="E36" s="41" t="s">
        <v>363</v>
      </c>
      <c r="F36" s="41" t="s">
        <v>363</v>
      </c>
      <c r="G36" s="41" t="s">
        <v>363</v>
      </c>
      <c r="H36" s="41" t="s">
        <v>363</v>
      </c>
      <c r="I36" s="41" t="s">
        <v>363</v>
      </c>
      <c r="J36" s="44"/>
      <c r="K36" s="41" t="s">
        <v>362</v>
      </c>
      <c r="L36" s="41" t="s">
        <v>363</v>
      </c>
      <c r="M36" s="45"/>
      <c r="N36" s="44"/>
      <c r="O36" s="41" t="s">
        <v>363</v>
      </c>
      <c r="P36" s="44"/>
      <c r="Q36" s="45"/>
      <c r="R36" s="44"/>
      <c r="S36" s="45"/>
      <c r="V36" s="102" t="s">
        <v>364</v>
      </c>
      <c r="W36" s="97">
        <v>0</v>
      </c>
      <c r="X36" s="97" t="s">
        <v>363</v>
      </c>
      <c r="Y36" s="97"/>
      <c r="Z36" s="97" t="s">
        <v>363</v>
      </c>
      <c r="AA36" s="97" t="s">
        <v>363</v>
      </c>
      <c r="AB36" s="86" t="s">
        <v>363</v>
      </c>
      <c r="AC36" s="86">
        <v>0</v>
      </c>
      <c r="AD36" s="86">
        <v>0</v>
      </c>
      <c r="AE36" s="86" t="s">
        <v>363</v>
      </c>
      <c r="AF36" s="86">
        <v>0</v>
      </c>
      <c r="AG36" s="86">
        <v>0</v>
      </c>
      <c r="AH36" s="86">
        <v>0</v>
      </c>
      <c r="AI36" s="86">
        <v>0</v>
      </c>
      <c r="AJ36" s="86">
        <v>0</v>
      </c>
      <c r="AK36" s="86">
        <v>0</v>
      </c>
    </row>
    <row r="37" spans="1:37" ht="18.95" customHeight="1" x14ac:dyDescent="0.25">
      <c r="A37" s="52" t="s">
        <v>240</v>
      </c>
      <c r="B37" s="33"/>
      <c r="C37" s="33"/>
      <c r="D37" s="53"/>
      <c r="E37" s="33"/>
      <c r="F37" s="53"/>
      <c r="G37" s="33"/>
      <c r="H37" s="53"/>
      <c r="I37" s="33"/>
      <c r="J37" s="53"/>
      <c r="K37" s="33"/>
      <c r="L37" s="53"/>
      <c r="M37" s="33"/>
      <c r="N37" s="53"/>
      <c r="O37" s="33"/>
      <c r="P37" s="33"/>
      <c r="Q37" s="33"/>
      <c r="R37" s="33"/>
      <c r="S37" s="33"/>
      <c r="V37" s="102" t="s">
        <v>365</v>
      </c>
      <c r="W37" s="97">
        <v>0</v>
      </c>
      <c r="X37" s="97">
        <v>0</v>
      </c>
      <c r="Y37" s="97"/>
      <c r="Z37" s="97">
        <v>0</v>
      </c>
      <c r="AA37" s="97">
        <v>0</v>
      </c>
      <c r="AB37" s="86">
        <v>0</v>
      </c>
      <c r="AC37" s="86">
        <v>0</v>
      </c>
      <c r="AD37" s="86">
        <v>0</v>
      </c>
      <c r="AE37" s="86">
        <v>0</v>
      </c>
      <c r="AF37" s="86">
        <v>0</v>
      </c>
      <c r="AG37" s="86">
        <v>0</v>
      </c>
      <c r="AH37" s="86">
        <v>0</v>
      </c>
      <c r="AI37" s="86">
        <v>0</v>
      </c>
      <c r="AJ37" s="86">
        <v>0</v>
      </c>
      <c r="AK37" s="86">
        <v>0</v>
      </c>
    </row>
    <row r="38" spans="1:37" s="58" customFormat="1" ht="18.95" customHeight="1" x14ac:dyDescent="0.25">
      <c r="A38" s="54" t="s">
        <v>241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6">
        <v>325</v>
      </c>
      <c r="O38" s="56">
        <v>303</v>
      </c>
      <c r="P38" s="57"/>
      <c r="Q38" s="57"/>
      <c r="R38" s="57"/>
      <c r="S38" s="57"/>
      <c r="V38" s="102" t="s">
        <v>366</v>
      </c>
      <c r="W38" s="97">
        <v>0</v>
      </c>
      <c r="X38" s="97">
        <v>0</v>
      </c>
      <c r="Y38" s="97"/>
      <c r="Z38" s="97">
        <v>0</v>
      </c>
      <c r="AA38" s="97">
        <v>0</v>
      </c>
      <c r="AB38" s="86">
        <v>0</v>
      </c>
      <c r="AC38" s="86">
        <v>0</v>
      </c>
      <c r="AD38" s="86">
        <v>325</v>
      </c>
      <c r="AE38" s="86">
        <v>303</v>
      </c>
      <c r="AF38" s="86">
        <v>0</v>
      </c>
      <c r="AG38" s="86">
        <v>0</v>
      </c>
      <c r="AH38" s="86">
        <v>0</v>
      </c>
      <c r="AI38" s="86">
        <v>0</v>
      </c>
      <c r="AJ38" s="86">
        <v>0</v>
      </c>
      <c r="AK38" s="86">
        <v>0</v>
      </c>
    </row>
    <row r="39" spans="1:37" s="58" customFormat="1" ht="18.95" customHeight="1" x14ac:dyDescent="0.25">
      <c r="A39" s="54" t="s">
        <v>242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35">
        <v>18.583959469813934</v>
      </c>
      <c r="O39" s="35">
        <v>18.194810575808706</v>
      </c>
      <c r="P39" s="57"/>
      <c r="Q39" s="57"/>
      <c r="R39" s="57"/>
      <c r="S39" s="57"/>
      <c r="V39" s="102" t="s">
        <v>366</v>
      </c>
      <c r="W39" s="97">
        <v>0</v>
      </c>
      <c r="X39" s="97">
        <v>0</v>
      </c>
      <c r="Y39" s="97"/>
      <c r="Z39" s="97">
        <v>0</v>
      </c>
      <c r="AA39" s="97">
        <v>0</v>
      </c>
      <c r="AB39" s="86">
        <v>0</v>
      </c>
      <c r="AC39" s="86">
        <v>0</v>
      </c>
      <c r="AD39" s="86">
        <v>18.583959469813934</v>
      </c>
      <c r="AE39" s="86">
        <v>18.194810575808706</v>
      </c>
      <c r="AF39" s="86">
        <v>0</v>
      </c>
      <c r="AG39" s="86">
        <v>0</v>
      </c>
      <c r="AH39" s="86">
        <v>0</v>
      </c>
      <c r="AI39" s="86">
        <v>0</v>
      </c>
      <c r="AJ39" s="86">
        <v>0</v>
      </c>
      <c r="AK39" s="86">
        <v>0</v>
      </c>
    </row>
    <row r="40" spans="1:37" s="96" customFormat="1" ht="18.95" customHeight="1" x14ac:dyDescent="0.25">
      <c r="A40" s="129" t="s">
        <v>243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1">
        <v>18.899999999999999</v>
      </c>
      <c r="O40" s="131">
        <v>17.8</v>
      </c>
      <c r="P40" s="132"/>
      <c r="Q40" s="132"/>
      <c r="R40" s="132"/>
      <c r="S40" s="132"/>
      <c r="V40" s="102" t="s">
        <v>367</v>
      </c>
      <c r="W40" s="97">
        <v>0</v>
      </c>
      <c r="X40" s="97">
        <v>0</v>
      </c>
      <c r="Y40" s="97"/>
      <c r="Z40" s="97">
        <v>0</v>
      </c>
      <c r="AA40" s="97">
        <v>0</v>
      </c>
      <c r="AB40" s="97">
        <v>0</v>
      </c>
      <c r="AC40" s="97">
        <v>0</v>
      </c>
      <c r="AD40" s="97">
        <v>18.899999999999999</v>
      </c>
      <c r="AE40" s="97">
        <v>17.8</v>
      </c>
      <c r="AF40" s="97">
        <v>0</v>
      </c>
      <c r="AG40" s="97">
        <v>0</v>
      </c>
      <c r="AH40" s="97">
        <v>0</v>
      </c>
      <c r="AI40" s="97">
        <v>0</v>
      </c>
      <c r="AJ40" s="97">
        <v>0</v>
      </c>
      <c r="AK40" s="97">
        <v>0</v>
      </c>
    </row>
    <row r="41" spans="1:37" ht="18.95" customHeight="1" x14ac:dyDescent="0.25">
      <c r="A41" s="59" t="s">
        <v>244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37">
        <v>206</v>
      </c>
      <c r="O41" s="37">
        <v>139</v>
      </c>
      <c r="P41" s="57"/>
      <c r="Q41" s="57"/>
      <c r="R41" s="57"/>
      <c r="S41" s="57"/>
      <c r="V41" s="102" t="s">
        <v>366</v>
      </c>
      <c r="W41" s="97">
        <v>0</v>
      </c>
      <c r="X41" s="97">
        <v>0</v>
      </c>
      <c r="Y41" s="97"/>
      <c r="Z41" s="97">
        <v>0</v>
      </c>
      <c r="AA41" s="97">
        <v>0</v>
      </c>
      <c r="AB41" s="86">
        <v>0</v>
      </c>
      <c r="AC41" s="86">
        <v>0</v>
      </c>
      <c r="AD41" s="86">
        <v>206</v>
      </c>
      <c r="AE41" s="86">
        <v>139</v>
      </c>
      <c r="AF41" s="86">
        <v>0</v>
      </c>
      <c r="AG41" s="86">
        <v>0</v>
      </c>
      <c r="AH41" s="86">
        <v>0</v>
      </c>
      <c r="AI41" s="86">
        <v>0</v>
      </c>
      <c r="AJ41" s="86">
        <v>0</v>
      </c>
      <c r="AK41" s="86">
        <v>0</v>
      </c>
    </row>
    <row r="42" spans="1:37" ht="18.95" customHeight="1" x14ac:dyDescent="0.25">
      <c r="A42" s="59" t="s">
        <v>245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35">
        <v>12.62267277130168</v>
      </c>
      <c r="O42" s="35">
        <v>8.9335351412494735</v>
      </c>
      <c r="P42" s="57"/>
      <c r="Q42" s="57"/>
      <c r="R42" s="57"/>
      <c r="S42" s="57"/>
      <c r="V42" s="102" t="s">
        <v>366</v>
      </c>
      <c r="W42" s="97">
        <v>0</v>
      </c>
      <c r="X42" s="97">
        <v>0</v>
      </c>
      <c r="Y42" s="97"/>
      <c r="Z42" s="97">
        <v>0</v>
      </c>
      <c r="AA42" s="97">
        <v>0</v>
      </c>
      <c r="AB42" s="86">
        <v>0</v>
      </c>
      <c r="AC42" s="86">
        <v>0</v>
      </c>
      <c r="AD42" s="86">
        <v>12.62267277130168</v>
      </c>
      <c r="AE42" s="86">
        <v>8.9335351412494735</v>
      </c>
      <c r="AF42" s="86">
        <v>0</v>
      </c>
      <c r="AG42" s="86">
        <v>0</v>
      </c>
      <c r="AH42" s="86">
        <v>0</v>
      </c>
      <c r="AI42" s="86">
        <v>0</v>
      </c>
      <c r="AJ42" s="86">
        <v>0</v>
      </c>
      <c r="AK42" s="86">
        <v>0</v>
      </c>
    </row>
    <row r="43" spans="1:37" s="96" customFormat="1" ht="18.95" customHeight="1" x14ac:dyDescent="0.25">
      <c r="A43" s="129" t="s">
        <v>243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1">
        <v>11.9</v>
      </c>
      <c r="O43" s="131">
        <v>8</v>
      </c>
      <c r="P43" s="132"/>
      <c r="Q43" s="132"/>
      <c r="R43" s="132"/>
      <c r="S43" s="132"/>
      <c r="V43" s="102" t="s">
        <v>367</v>
      </c>
      <c r="W43" s="97">
        <v>0</v>
      </c>
      <c r="X43" s="97">
        <v>0</v>
      </c>
      <c r="Y43" s="97"/>
      <c r="Z43" s="97">
        <v>0</v>
      </c>
      <c r="AA43" s="97">
        <v>0</v>
      </c>
      <c r="AB43" s="97">
        <v>0</v>
      </c>
      <c r="AC43" s="97">
        <v>0</v>
      </c>
      <c r="AD43" s="97">
        <v>11.9</v>
      </c>
      <c r="AE43" s="97">
        <v>8</v>
      </c>
      <c r="AF43" s="97">
        <v>0</v>
      </c>
      <c r="AG43" s="97">
        <v>0</v>
      </c>
      <c r="AH43" s="97">
        <v>0</v>
      </c>
      <c r="AI43" s="97">
        <v>0</v>
      </c>
      <c r="AJ43" s="97">
        <v>0</v>
      </c>
      <c r="AK43" s="97">
        <v>0</v>
      </c>
    </row>
    <row r="44" spans="1:37" ht="18.95" customHeight="1" x14ac:dyDescent="0.25">
      <c r="A44" s="54" t="s">
        <v>246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37">
        <v>166</v>
      </c>
      <c r="O44" s="37">
        <v>174</v>
      </c>
      <c r="P44" s="57"/>
      <c r="Q44" s="57"/>
      <c r="R44" s="57"/>
      <c r="S44" s="57"/>
      <c r="V44" s="102" t="s">
        <v>366</v>
      </c>
      <c r="W44" s="97">
        <v>0</v>
      </c>
      <c r="X44" s="97">
        <v>0</v>
      </c>
      <c r="Y44" s="97"/>
      <c r="Z44" s="97">
        <v>0</v>
      </c>
      <c r="AA44" s="97">
        <v>0</v>
      </c>
      <c r="AB44" s="86">
        <v>0</v>
      </c>
      <c r="AC44" s="86">
        <v>0</v>
      </c>
      <c r="AD44" s="86">
        <v>166</v>
      </c>
      <c r="AE44" s="86">
        <v>174</v>
      </c>
      <c r="AF44" s="86">
        <v>0</v>
      </c>
      <c r="AG44" s="86">
        <v>0</v>
      </c>
      <c r="AH44" s="86">
        <v>0</v>
      </c>
      <c r="AI44" s="86">
        <v>0</v>
      </c>
      <c r="AJ44" s="86">
        <v>0</v>
      </c>
      <c r="AK44" s="86">
        <v>0</v>
      </c>
    </row>
    <row r="45" spans="1:37" ht="18.95" customHeight="1" x14ac:dyDescent="0.25">
      <c r="A45" s="62" t="s">
        <v>247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35">
        <v>10.894354296214868</v>
      </c>
      <c r="O45" s="35">
        <v>11.977960552583248</v>
      </c>
      <c r="P45" s="57"/>
      <c r="Q45" s="57"/>
      <c r="R45" s="57"/>
      <c r="S45" s="57"/>
      <c r="V45" s="102" t="s">
        <v>366</v>
      </c>
      <c r="W45" s="97">
        <v>0</v>
      </c>
      <c r="X45" s="97">
        <v>0</v>
      </c>
      <c r="Y45" s="97"/>
      <c r="Z45" s="97">
        <v>0</v>
      </c>
      <c r="AA45" s="97">
        <v>0</v>
      </c>
      <c r="AB45" s="86">
        <v>0</v>
      </c>
      <c r="AC45" s="86">
        <v>0</v>
      </c>
      <c r="AD45" s="86">
        <v>10.894354296214868</v>
      </c>
      <c r="AE45" s="86">
        <v>11.977960552583248</v>
      </c>
      <c r="AF45" s="86">
        <v>0</v>
      </c>
      <c r="AG45" s="86">
        <v>0</v>
      </c>
      <c r="AH45" s="86">
        <v>0</v>
      </c>
      <c r="AI45" s="86">
        <v>0</v>
      </c>
      <c r="AJ45" s="86">
        <v>0</v>
      </c>
      <c r="AK45" s="86">
        <v>0</v>
      </c>
    </row>
    <row r="46" spans="1:37" s="96" customFormat="1" ht="18.95" customHeight="1" x14ac:dyDescent="0.25">
      <c r="A46" s="129" t="s">
        <v>243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1">
        <v>12</v>
      </c>
      <c r="O46" s="131">
        <v>10.6</v>
      </c>
      <c r="P46" s="132"/>
      <c r="Q46" s="132"/>
      <c r="R46" s="132"/>
      <c r="S46" s="132"/>
      <c r="V46" s="102" t="s">
        <v>367</v>
      </c>
      <c r="W46" s="97">
        <v>0</v>
      </c>
      <c r="X46" s="97">
        <v>0</v>
      </c>
      <c r="Y46" s="97"/>
      <c r="Z46" s="97">
        <v>0</v>
      </c>
      <c r="AA46" s="97">
        <v>0</v>
      </c>
      <c r="AB46" s="97">
        <v>0</v>
      </c>
      <c r="AC46" s="97">
        <v>0</v>
      </c>
      <c r="AD46" s="97">
        <v>12</v>
      </c>
      <c r="AE46" s="97">
        <v>10.6</v>
      </c>
      <c r="AF46" s="97">
        <v>0</v>
      </c>
      <c r="AG46" s="97">
        <v>0</v>
      </c>
      <c r="AH46" s="97">
        <v>0</v>
      </c>
      <c r="AI46" s="97">
        <v>0</v>
      </c>
      <c r="AJ46" s="97">
        <v>0</v>
      </c>
      <c r="AK46" s="97">
        <v>0</v>
      </c>
    </row>
    <row r="47" spans="1:37" ht="18.95" customHeight="1" x14ac:dyDescent="0.25">
      <c r="A47" s="32" t="s">
        <v>248</v>
      </c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V47" s="102" t="s">
        <v>368</v>
      </c>
      <c r="W47" s="97">
        <v>0</v>
      </c>
      <c r="X47" s="97">
        <v>0</v>
      </c>
      <c r="Y47" s="97"/>
      <c r="Z47" s="97">
        <v>0</v>
      </c>
      <c r="AA47" s="97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86">
        <v>0</v>
      </c>
      <c r="AI47" s="86">
        <v>0</v>
      </c>
      <c r="AJ47" s="86">
        <v>0</v>
      </c>
      <c r="AK47" s="86">
        <v>0</v>
      </c>
    </row>
    <row r="48" spans="1:37" ht="18.95" customHeight="1" x14ac:dyDescent="0.25">
      <c r="A48" s="59" t="s">
        <v>249</v>
      </c>
      <c r="B48" s="64"/>
      <c r="C48" s="64">
        <v>2.91</v>
      </c>
      <c r="D48" s="64">
        <v>0.69899999999999995</v>
      </c>
      <c r="E48" s="65"/>
      <c r="F48" s="64">
        <v>0.64400000000000002</v>
      </c>
      <c r="G48" s="65"/>
      <c r="H48" s="64">
        <v>0.19500000000000001</v>
      </c>
      <c r="I48" s="64">
        <v>1.85</v>
      </c>
      <c r="J48" s="64">
        <v>1.49</v>
      </c>
      <c r="K48" s="64">
        <v>2.4</v>
      </c>
      <c r="L48" s="64">
        <v>2.77</v>
      </c>
      <c r="M48" s="64">
        <v>13.4</v>
      </c>
      <c r="N48" s="66">
        <v>2.16</v>
      </c>
      <c r="O48" s="66">
        <v>2.35</v>
      </c>
      <c r="P48" s="64">
        <v>0.96699999999999997</v>
      </c>
      <c r="Q48" s="64">
        <v>5.57</v>
      </c>
      <c r="R48" s="64">
        <v>0.71699999999999997</v>
      </c>
      <c r="S48" s="64">
        <v>6.86</v>
      </c>
      <c r="V48" s="102" t="s">
        <v>369</v>
      </c>
      <c r="W48" s="97">
        <v>0</v>
      </c>
      <c r="X48" s="97">
        <v>2.91</v>
      </c>
      <c r="Y48" s="97"/>
      <c r="Z48" s="97">
        <v>0.69899999999999995</v>
      </c>
      <c r="AA48" s="97">
        <v>0</v>
      </c>
      <c r="AB48" s="86">
        <v>0.19500000000000001</v>
      </c>
      <c r="AC48" s="86">
        <v>13.4</v>
      </c>
      <c r="AD48" s="86">
        <v>2.16</v>
      </c>
      <c r="AE48" s="86">
        <v>2.35</v>
      </c>
      <c r="AF48" s="86">
        <v>0.96699999999999997</v>
      </c>
      <c r="AG48" s="86">
        <v>5.57</v>
      </c>
      <c r="AH48" s="86">
        <v>0.71699999999999997</v>
      </c>
      <c r="AI48" s="86">
        <v>6.86</v>
      </c>
      <c r="AJ48" s="86">
        <v>0</v>
      </c>
      <c r="AK48" s="86">
        <v>0</v>
      </c>
    </row>
    <row r="49" spans="1:37" ht="18.95" customHeight="1" x14ac:dyDescent="0.25">
      <c r="A49" s="59" t="s">
        <v>250</v>
      </c>
      <c r="B49" s="64"/>
      <c r="C49" s="64">
        <v>3.01</v>
      </c>
      <c r="D49" s="64">
        <v>0.79400000000000004</v>
      </c>
      <c r="E49" s="65"/>
      <c r="F49" s="64">
        <v>1.26</v>
      </c>
      <c r="G49" s="65"/>
      <c r="H49" s="64">
        <v>0.26200000000000001</v>
      </c>
      <c r="I49" s="64">
        <v>1.55</v>
      </c>
      <c r="J49" s="64">
        <v>1.73</v>
      </c>
      <c r="K49" s="64">
        <v>2.98</v>
      </c>
      <c r="L49" s="64">
        <v>2.9</v>
      </c>
      <c r="M49" s="64">
        <v>14.4</v>
      </c>
      <c r="N49" s="67">
        <v>2.35</v>
      </c>
      <c r="O49" s="67">
        <v>2.59</v>
      </c>
      <c r="P49" s="64">
        <v>1</v>
      </c>
      <c r="Q49" s="64">
        <v>5.58</v>
      </c>
      <c r="R49" s="64">
        <v>0.82599999999999996</v>
      </c>
      <c r="S49" s="64">
        <v>6.84</v>
      </c>
      <c r="V49" s="102" t="s">
        <v>369</v>
      </c>
      <c r="W49" s="97">
        <v>0</v>
      </c>
      <c r="X49" s="97">
        <v>3.01</v>
      </c>
      <c r="Y49" s="97"/>
      <c r="Z49" s="97">
        <v>0.79400000000000004</v>
      </c>
      <c r="AA49" s="97">
        <v>0</v>
      </c>
      <c r="AB49" s="86">
        <v>0.26200000000000001</v>
      </c>
      <c r="AC49" s="86">
        <v>14.4</v>
      </c>
      <c r="AD49" s="86">
        <v>2.35</v>
      </c>
      <c r="AE49" s="86">
        <v>2.59</v>
      </c>
      <c r="AF49" s="86">
        <v>1</v>
      </c>
      <c r="AG49" s="86">
        <v>5.58</v>
      </c>
      <c r="AH49" s="86">
        <v>0.82599999999999996</v>
      </c>
      <c r="AI49" s="86">
        <v>6.84</v>
      </c>
      <c r="AJ49" s="86">
        <v>0</v>
      </c>
      <c r="AK49" s="86">
        <v>0</v>
      </c>
    </row>
    <row r="50" spans="1:37" s="140" customFormat="1" ht="18.95" customHeight="1" x14ac:dyDescent="0.25">
      <c r="A50" s="136" t="s">
        <v>243</v>
      </c>
      <c r="B50" s="137"/>
      <c r="C50" s="137">
        <v>2.1508963917712909</v>
      </c>
      <c r="D50" s="137">
        <v>0.55510289060904361</v>
      </c>
      <c r="E50" s="138"/>
      <c r="F50" s="137">
        <v>0.46489694993444652</v>
      </c>
      <c r="G50" s="138"/>
      <c r="H50" s="137">
        <v>0.13949461441198166</v>
      </c>
      <c r="I50" s="137">
        <v>1.2131240052403101</v>
      </c>
      <c r="J50" s="137">
        <v>0.98163325085084041</v>
      </c>
      <c r="K50" s="137">
        <v>1.2543918576028608</v>
      </c>
      <c r="L50" s="137">
        <v>1.5001298286580571</v>
      </c>
      <c r="M50" s="137">
        <v>7.9253114035011301</v>
      </c>
      <c r="N50" s="139">
        <v>2</v>
      </c>
      <c r="O50" s="139">
        <v>2</v>
      </c>
      <c r="P50" s="137">
        <v>0.68897648490177776</v>
      </c>
      <c r="Q50" s="137">
        <v>3.4678619219009246</v>
      </c>
      <c r="R50" s="137">
        <v>0.58814222389386417</v>
      </c>
      <c r="S50" s="137">
        <v>4.6521495725453477</v>
      </c>
      <c r="V50" s="102" t="s">
        <v>367</v>
      </c>
      <c r="W50" s="97">
        <v>0</v>
      </c>
      <c r="X50" s="97">
        <v>2.1508963917712909</v>
      </c>
      <c r="Y50" s="97"/>
      <c r="Z50" s="97">
        <v>0.55510289060904361</v>
      </c>
      <c r="AA50" s="97">
        <v>0</v>
      </c>
      <c r="AB50" s="97">
        <v>0.13949461441198166</v>
      </c>
      <c r="AC50" s="97">
        <v>7.9253114035011301</v>
      </c>
      <c r="AD50" s="97">
        <v>2</v>
      </c>
      <c r="AE50" s="97">
        <v>2</v>
      </c>
      <c r="AF50" s="97">
        <v>0.68897648490177776</v>
      </c>
      <c r="AG50" s="97">
        <v>3.4678619219009246</v>
      </c>
      <c r="AH50" s="97">
        <v>0.58814222389386417</v>
      </c>
      <c r="AI50" s="97">
        <v>4.6521495725453477</v>
      </c>
      <c r="AJ50" s="97">
        <v>0</v>
      </c>
      <c r="AK50" s="97">
        <v>0</v>
      </c>
    </row>
    <row r="51" spans="1:37" ht="18.95" customHeight="1" x14ac:dyDescent="0.25">
      <c r="A51" s="68" t="s">
        <v>251</v>
      </c>
      <c r="B51" s="64"/>
      <c r="C51" s="64">
        <v>4.49</v>
      </c>
      <c r="D51" s="64">
        <v>0.80300000000000005</v>
      </c>
      <c r="E51" s="69"/>
      <c r="F51" s="64">
        <v>0.99099999999999999</v>
      </c>
      <c r="G51" s="69"/>
      <c r="H51" s="64">
        <v>0.28499999999999998</v>
      </c>
      <c r="I51" s="64">
        <v>2.68</v>
      </c>
      <c r="J51" s="64">
        <v>1.73</v>
      </c>
      <c r="K51" s="64">
        <v>2.88</v>
      </c>
      <c r="L51" s="64">
        <v>3.64</v>
      </c>
      <c r="M51" s="64">
        <v>19.7</v>
      </c>
      <c r="N51" s="66">
        <v>3</v>
      </c>
      <c r="O51" s="66">
        <v>3.09</v>
      </c>
      <c r="P51" s="64">
        <v>1.49</v>
      </c>
      <c r="Q51" s="64">
        <v>7.52</v>
      </c>
      <c r="R51" s="64">
        <v>1.0900000000000001</v>
      </c>
      <c r="S51" s="64">
        <v>8.9700000000000006</v>
      </c>
      <c r="V51" s="102" t="s">
        <v>370</v>
      </c>
      <c r="W51" s="97">
        <v>0</v>
      </c>
      <c r="X51" s="97">
        <v>4.49</v>
      </c>
      <c r="Y51" s="97"/>
      <c r="Z51" s="97">
        <v>0.80300000000000005</v>
      </c>
      <c r="AA51" s="97">
        <v>0</v>
      </c>
      <c r="AB51" s="86">
        <v>0.28499999999999998</v>
      </c>
      <c r="AC51" s="86">
        <v>19.7</v>
      </c>
      <c r="AD51" s="86">
        <v>3</v>
      </c>
      <c r="AE51" s="86">
        <v>3.09</v>
      </c>
      <c r="AF51" s="86">
        <v>1.49</v>
      </c>
      <c r="AG51" s="86">
        <v>7.52</v>
      </c>
      <c r="AH51" s="86">
        <v>1.0900000000000001</v>
      </c>
      <c r="AI51" s="86">
        <v>8.9700000000000006</v>
      </c>
      <c r="AJ51" s="86">
        <v>0</v>
      </c>
      <c r="AK51" s="86">
        <v>0</v>
      </c>
    </row>
    <row r="52" spans="1:37" ht="18.95" customHeight="1" x14ac:dyDescent="0.25">
      <c r="A52" s="32" t="s">
        <v>252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V52" s="102" t="s">
        <v>371</v>
      </c>
      <c r="W52" s="97">
        <v>0</v>
      </c>
      <c r="X52" s="97">
        <v>0</v>
      </c>
      <c r="Y52" s="97"/>
      <c r="Z52" s="97">
        <v>0</v>
      </c>
      <c r="AA52" s="97">
        <v>0</v>
      </c>
      <c r="AB52" s="86">
        <v>0</v>
      </c>
      <c r="AC52" s="86">
        <v>0</v>
      </c>
      <c r="AD52" s="86">
        <v>0</v>
      </c>
      <c r="AE52" s="86">
        <v>0</v>
      </c>
      <c r="AF52" s="86">
        <v>0</v>
      </c>
      <c r="AG52" s="86">
        <v>0</v>
      </c>
      <c r="AH52" s="86">
        <v>0</v>
      </c>
      <c r="AI52" s="86">
        <v>0</v>
      </c>
      <c r="AJ52" s="86">
        <v>0</v>
      </c>
      <c r="AK52" s="86">
        <v>0</v>
      </c>
    </row>
    <row r="53" spans="1:37" ht="18.95" customHeight="1" x14ac:dyDescent="0.25">
      <c r="A53" s="68" t="s">
        <v>253</v>
      </c>
      <c r="B53" s="71"/>
      <c r="C53" s="71">
        <v>70.400000000000006</v>
      </c>
      <c r="D53" s="71">
        <v>98.2</v>
      </c>
      <c r="E53" s="71">
        <v>99.6</v>
      </c>
      <c r="F53" s="71">
        <v>97.5</v>
      </c>
      <c r="G53" s="71">
        <v>100</v>
      </c>
      <c r="H53" s="71">
        <v>98.9</v>
      </c>
      <c r="I53" s="71">
        <v>88.3</v>
      </c>
      <c r="J53" s="71">
        <v>85.8</v>
      </c>
      <c r="K53" s="71">
        <v>90.8</v>
      </c>
      <c r="L53" s="64">
        <v>82.4</v>
      </c>
      <c r="M53" s="65"/>
      <c r="N53" s="64">
        <v>83.1</v>
      </c>
      <c r="O53" s="64">
        <v>86.1</v>
      </c>
      <c r="P53" s="72"/>
      <c r="Q53" s="72"/>
      <c r="R53" s="72"/>
      <c r="S53" s="72"/>
      <c r="V53" s="102" t="s">
        <v>372</v>
      </c>
      <c r="W53" s="97">
        <v>0</v>
      </c>
      <c r="X53" s="97">
        <v>70.400000000000006</v>
      </c>
      <c r="Y53" s="97"/>
      <c r="Z53" s="97">
        <v>98.2</v>
      </c>
      <c r="AA53" s="97">
        <v>99.6</v>
      </c>
      <c r="AB53" s="86">
        <v>98.9</v>
      </c>
      <c r="AC53" s="86">
        <v>0</v>
      </c>
      <c r="AD53" s="86">
        <v>83.1</v>
      </c>
      <c r="AE53" s="86">
        <v>86.1</v>
      </c>
      <c r="AF53" s="86">
        <v>0</v>
      </c>
      <c r="AG53" s="86">
        <v>0</v>
      </c>
      <c r="AH53" s="86">
        <v>0</v>
      </c>
      <c r="AI53" s="86">
        <v>0</v>
      </c>
      <c r="AJ53" s="86">
        <v>0</v>
      </c>
      <c r="AK53" s="86">
        <v>0</v>
      </c>
    </row>
    <row r="54" spans="1:37" s="96" customFormat="1" ht="18.75" customHeight="1" x14ac:dyDescent="0.25">
      <c r="A54" s="136" t="s">
        <v>243</v>
      </c>
      <c r="B54" s="141"/>
      <c r="C54" s="141">
        <v>69.417593563040825</v>
      </c>
      <c r="D54" s="141">
        <v>97.298583035777611</v>
      </c>
      <c r="E54" s="141">
        <v>99.319245787441631</v>
      </c>
      <c r="F54" s="141">
        <v>96.337575918964163</v>
      </c>
      <c r="G54" s="141">
        <v>99.779159010468788</v>
      </c>
      <c r="H54" s="141">
        <v>97.737330289614945</v>
      </c>
      <c r="I54" s="141">
        <v>89.250317969448176</v>
      </c>
      <c r="J54" s="141">
        <v>87.102188071701036</v>
      </c>
      <c r="K54" s="141">
        <v>88.343463194484741</v>
      </c>
      <c r="L54" s="141">
        <v>86.424805111329704</v>
      </c>
      <c r="M54" s="142"/>
      <c r="N54" s="141">
        <v>83.272811811888232</v>
      </c>
      <c r="O54" s="141">
        <v>85.653626713443771</v>
      </c>
      <c r="P54" s="143"/>
      <c r="Q54" s="143"/>
      <c r="R54" s="143"/>
      <c r="S54" s="143"/>
      <c r="V54" s="102" t="s">
        <v>367</v>
      </c>
      <c r="W54" s="97">
        <v>0</v>
      </c>
      <c r="X54" s="97">
        <v>69.417593563040825</v>
      </c>
      <c r="Y54" s="97"/>
      <c r="Z54" s="97">
        <v>97.298583035777611</v>
      </c>
      <c r="AA54" s="97">
        <v>99.319245787441631</v>
      </c>
      <c r="AB54" s="97">
        <v>97.737330289614945</v>
      </c>
      <c r="AC54" s="97">
        <v>0</v>
      </c>
      <c r="AD54" s="97">
        <v>83.272811811888232</v>
      </c>
      <c r="AE54" s="97">
        <v>85.653626713443771</v>
      </c>
      <c r="AF54" s="97">
        <v>0</v>
      </c>
      <c r="AG54" s="97">
        <v>0</v>
      </c>
      <c r="AH54" s="97">
        <v>0</v>
      </c>
      <c r="AI54" s="97">
        <v>0</v>
      </c>
      <c r="AJ54" s="97">
        <v>0</v>
      </c>
      <c r="AK54" s="97">
        <v>0</v>
      </c>
    </row>
    <row r="55" spans="1:37" ht="18.95" customHeight="1" x14ac:dyDescent="0.25">
      <c r="A55" s="32" t="s">
        <v>254</v>
      </c>
      <c r="B55" s="33"/>
      <c r="C55" s="33"/>
      <c r="D55" s="33"/>
      <c r="E55" s="53"/>
      <c r="F55" s="53"/>
      <c r="G55" s="33"/>
      <c r="H55" s="33"/>
      <c r="I55" s="33"/>
      <c r="J55" s="33"/>
      <c r="K55" s="33"/>
      <c r="L55" s="33"/>
      <c r="M55" s="33"/>
      <c r="N55" s="33"/>
      <c r="O55" s="33"/>
      <c r="P55" s="33" t="s">
        <v>255</v>
      </c>
      <c r="Q55" s="33" t="s">
        <v>255</v>
      </c>
      <c r="R55" s="33"/>
      <c r="S55" s="33"/>
      <c r="V55" s="102" t="s">
        <v>373</v>
      </c>
      <c r="W55" s="97">
        <v>0</v>
      </c>
      <c r="X55" s="97">
        <v>0</v>
      </c>
      <c r="Y55" s="97"/>
      <c r="Z55" s="97">
        <v>0</v>
      </c>
      <c r="AA55" s="97">
        <v>0</v>
      </c>
      <c r="AB55" s="86">
        <v>0</v>
      </c>
      <c r="AC55" s="86">
        <v>0</v>
      </c>
      <c r="AD55" s="86">
        <v>0</v>
      </c>
      <c r="AE55" s="86">
        <v>0</v>
      </c>
      <c r="AF55" s="86" t="s">
        <v>255</v>
      </c>
      <c r="AG55" s="86" t="s">
        <v>255</v>
      </c>
      <c r="AH55" s="86">
        <v>0</v>
      </c>
      <c r="AI55" s="86">
        <v>0</v>
      </c>
      <c r="AJ55" s="86">
        <v>0</v>
      </c>
      <c r="AK55" s="86">
        <v>0</v>
      </c>
    </row>
    <row r="56" spans="1:37" ht="18.95" customHeight="1" x14ac:dyDescent="0.25">
      <c r="A56" s="73" t="s">
        <v>256</v>
      </c>
      <c r="B56" s="74"/>
      <c r="C56" s="74">
        <v>3.5</v>
      </c>
      <c r="D56" s="74">
        <v>1.25</v>
      </c>
      <c r="E56" s="74">
        <v>0</v>
      </c>
      <c r="F56" s="74">
        <v>1.17</v>
      </c>
      <c r="G56" s="74">
        <v>0</v>
      </c>
      <c r="H56" s="74">
        <v>0</v>
      </c>
      <c r="I56" s="74">
        <v>1.62</v>
      </c>
      <c r="J56" s="74">
        <v>0.441</v>
      </c>
      <c r="K56" s="74">
        <v>1.5</v>
      </c>
      <c r="L56" s="74">
        <v>1.41</v>
      </c>
      <c r="M56" s="69"/>
      <c r="N56" s="74">
        <v>2.09</v>
      </c>
      <c r="O56" s="74">
        <v>2.33</v>
      </c>
      <c r="P56" s="57"/>
      <c r="Q56" s="57"/>
      <c r="R56" s="60"/>
      <c r="S56" s="57"/>
      <c r="V56" s="102" t="s">
        <v>374</v>
      </c>
      <c r="W56" s="97">
        <v>0</v>
      </c>
      <c r="X56" s="97">
        <v>3.5</v>
      </c>
      <c r="Y56" s="97"/>
      <c r="Z56" s="97">
        <v>1.25</v>
      </c>
      <c r="AA56" s="97">
        <v>0</v>
      </c>
      <c r="AB56" s="86">
        <v>0</v>
      </c>
      <c r="AC56" s="86">
        <v>0</v>
      </c>
      <c r="AD56" s="86">
        <v>2.09</v>
      </c>
      <c r="AE56" s="86">
        <v>2.33</v>
      </c>
      <c r="AF56" s="86">
        <v>0</v>
      </c>
      <c r="AG56" s="86">
        <v>0</v>
      </c>
      <c r="AH56" s="86">
        <v>0</v>
      </c>
      <c r="AI56" s="86">
        <v>0</v>
      </c>
      <c r="AJ56" s="86">
        <v>0</v>
      </c>
      <c r="AK56" s="86">
        <v>0</v>
      </c>
    </row>
    <row r="57" spans="1:37" s="148" customFormat="1" ht="18.95" customHeight="1" x14ac:dyDescent="0.25">
      <c r="A57" s="136" t="s">
        <v>243</v>
      </c>
      <c r="B57" s="144"/>
      <c r="C57" s="144">
        <v>5.7221980631769389</v>
      </c>
      <c r="D57" s="144">
        <v>2.8602514722137697</v>
      </c>
      <c r="E57" s="144">
        <v>0.65757951656812286</v>
      </c>
      <c r="F57" s="144">
        <v>1.6818803938262403</v>
      </c>
      <c r="G57" s="144">
        <v>0.47319138676292971</v>
      </c>
      <c r="H57" s="144">
        <v>5.8783321941216675E-3</v>
      </c>
      <c r="I57" s="144">
        <v>2.1175042341688428</v>
      </c>
      <c r="J57" s="144">
        <v>1.6328927877525157</v>
      </c>
      <c r="K57" s="144">
        <v>2.6441002422939164</v>
      </c>
      <c r="L57" s="144">
        <v>2.8359822478114611</v>
      </c>
      <c r="M57" s="145"/>
      <c r="N57" s="144">
        <v>3.1744008020175745</v>
      </c>
      <c r="O57" s="144">
        <v>3.7002376170854636</v>
      </c>
      <c r="P57" s="146"/>
      <c r="Q57" s="146"/>
      <c r="R57" s="147"/>
      <c r="S57" s="146"/>
      <c r="V57" s="102" t="s">
        <v>367</v>
      </c>
      <c r="W57" s="97">
        <v>0</v>
      </c>
      <c r="X57" s="97">
        <v>5.7221980631769389</v>
      </c>
      <c r="Y57" s="97"/>
      <c r="Z57" s="97">
        <v>2.8602514722137697</v>
      </c>
      <c r="AA57" s="97">
        <v>0.65757951656812286</v>
      </c>
      <c r="AB57" s="97">
        <v>5.8783321941216675E-3</v>
      </c>
      <c r="AC57" s="97">
        <v>0</v>
      </c>
      <c r="AD57" s="97">
        <v>3.1744008020175745</v>
      </c>
      <c r="AE57" s="97">
        <v>3.7002376170854636</v>
      </c>
      <c r="AF57" s="97">
        <v>0</v>
      </c>
      <c r="AG57" s="97">
        <v>0</v>
      </c>
      <c r="AH57" s="97">
        <v>0</v>
      </c>
      <c r="AI57" s="97">
        <v>0</v>
      </c>
      <c r="AJ57" s="97">
        <v>0</v>
      </c>
      <c r="AK57" s="97">
        <v>0</v>
      </c>
    </row>
    <row r="58" spans="1:37" ht="18.95" customHeight="1" x14ac:dyDescent="0.25">
      <c r="A58" s="75" t="s">
        <v>257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60"/>
      <c r="N58" s="76"/>
      <c r="O58" s="76"/>
      <c r="P58" s="60"/>
      <c r="Q58" s="60"/>
      <c r="R58" s="60"/>
      <c r="S58" s="60"/>
      <c r="V58" s="102" t="s">
        <v>374</v>
      </c>
      <c r="W58" s="97">
        <v>0</v>
      </c>
      <c r="X58" s="97">
        <v>0</v>
      </c>
      <c r="Y58" s="97"/>
      <c r="Z58" s="97">
        <v>0</v>
      </c>
      <c r="AA58" s="97">
        <v>0</v>
      </c>
      <c r="AB58" s="86">
        <v>0</v>
      </c>
      <c r="AC58" s="86">
        <v>0</v>
      </c>
      <c r="AD58" s="86">
        <v>0</v>
      </c>
      <c r="AE58" s="86">
        <v>0</v>
      </c>
      <c r="AF58" s="86">
        <v>0</v>
      </c>
      <c r="AG58" s="86">
        <v>0</v>
      </c>
      <c r="AH58" s="86">
        <v>0</v>
      </c>
      <c r="AI58" s="86">
        <v>0</v>
      </c>
      <c r="AJ58" s="86">
        <v>0</v>
      </c>
      <c r="AK58" s="86">
        <v>0</v>
      </c>
    </row>
    <row r="59" spans="1:37" ht="18.95" customHeight="1" x14ac:dyDescent="0.25">
      <c r="A59" s="32" t="s">
        <v>258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V59" s="102" t="s">
        <v>375</v>
      </c>
      <c r="W59" s="97">
        <v>0</v>
      </c>
      <c r="X59" s="97">
        <v>0</v>
      </c>
      <c r="Y59" s="97"/>
      <c r="Z59" s="97">
        <v>0</v>
      </c>
      <c r="AA59" s="97">
        <v>0</v>
      </c>
      <c r="AB59" s="86">
        <v>0</v>
      </c>
      <c r="AC59" s="86">
        <v>0</v>
      </c>
      <c r="AD59" s="86">
        <v>0</v>
      </c>
      <c r="AE59" s="86">
        <v>0</v>
      </c>
      <c r="AF59" s="86">
        <v>0</v>
      </c>
      <c r="AG59" s="86">
        <v>0</v>
      </c>
      <c r="AH59" s="86">
        <v>0</v>
      </c>
      <c r="AI59" s="86">
        <v>0</v>
      </c>
      <c r="AJ59" s="86">
        <v>0</v>
      </c>
      <c r="AK59" s="86">
        <v>0</v>
      </c>
    </row>
    <row r="60" spans="1:37" ht="18.95" customHeight="1" x14ac:dyDescent="0.25">
      <c r="A60" s="73" t="s">
        <v>259</v>
      </c>
      <c r="B60" s="77"/>
      <c r="C60" s="77">
        <v>0.78707916287534119</v>
      </c>
      <c r="D60" s="77">
        <v>0.21460848452148107</v>
      </c>
      <c r="E60" s="78"/>
      <c r="F60" s="77">
        <v>0.27310606060606063</v>
      </c>
      <c r="G60" s="78"/>
      <c r="H60" s="77">
        <v>0.16111970054520303</v>
      </c>
      <c r="I60" s="77">
        <v>0.38621304412420143</v>
      </c>
      <c r="J60" s="77">
        <v>0.22884184308841843</v>
      </c>
      <c r="K60" s="77">
        <v>0.4852688295311246</v>
      </c>
      <c r="L60" s="77">
        <v>0.41033032097226552</v>
      </c>
      <c r="M60" s="78"/>
      <c r="N60" s="77">
        <v>0.47107837542047981</v>
      </c>
      <c r="O60" s="77">
        <v>0.43702673466233966</v>
      </c>
      <c r="P60" s="57"/>
      <c r="Q60" s="57"/>
      <c r="R60" s="57"/>
      <c r="S60" s="57"/>
      <c r="V60" s="102" t="s">
        <v>376</v>
      </c>
      <c r="W60" s="97">
        <v>0</v>
      </c>
      <c r="X60" s="97">
        <v>0.78707916287534119</v>
      </c>
      <c r="Y60" s="97"/>
      <c r="Z60" s="97">
        <v>0.21460848452148107</v>
      </c>
      <c r="AA60" s="97">
        <v>0</v>
      </c>
      <c r="AB60" s="86">
        <v>0.16111970054520303</v>
      </c>
      <c r="AC60" s="86">
        <v>0</v>
      </c>
      <c r="AD60" s="86">
        <v>0.47107837542047981</v>
      </c>
      <c r="AE60" s="86">
        <v>0.43702673466233966</v>
      </c>
      <c r="AF60" s="86">
        <v>0</v>
      </c>
      <c r="AG60" s="86">
        <v>0</v>
      </c>
      <c r="AH60" s="86">
        <v>0</v>
      </c>
      <c r="AI60" s="86">
        <v>0</v>
      </c>
      <c r="AJ60" s="86">
        <v>0</v>
      </c>
      <c r="AK60" s="86">
        <v>0</v>
      </c>
    </row>
    <row r="61" spans="1:37" s="154" customFormat="1" ht="18.95" customHeight="1" x14ac:dyDescent="0.25">
      <c r="A61" s="149" t="s">
        <v>243</v>
      </c>
      <c r="B61" s="150"/>
      <c r="C61" s="150">
        <v>0.8290331396571724</v>
      </c>
      <c r="D61" s="150">
        <v>0.23663806495781922</v>
      </c>
      <c r="E61" s="151"/>
      <c r="F61" s="150">
        <v>0.3055272199447252</v>
      </c>
      <c r="G61" s="151"/>
      <c r="H61" s="150">
        <v>0.17187697608305802</v>
      </c>
      <c r="I61" s="150">
        <v>0.38575332185017003</v>
      </c>
      <c r="J61" s="150">
        <v>0.25592817345841867</v>
      </c>
      <c r="K61" s="150">
        <v>0.48258053646650462</v>
      </c>
      <c r="L61" s="150">
        <v>0.42929844547505724</v>
      </c>
      <c r="M61" s="152"/>
      <c r="N61" s="150">
        <v>0.50011963571085782</v>
      </c>
      <c r="O61" s="150">
        <v>0.46450597798133597</v>
      </c>
      <c r="P61" s="153"/>
      <c r="Q61" s="153"/>
      <c r="R61" s="153"/>
      <c r="S61" s="153"/>
      <c r="V61" s="102" t="s">
        <v>367</v>
      </c>
      <c r="W61" s="97">
        <v>0</v>
      </c>
      <c r="X61" s="97">
        <v>0.8290331396571724</v>
      </c>
      <c r="Y61" s="97"/>
      <c r="Z61" s="97">
        <v>0.23663806495781922</v>
      </c>
      <c r="AA61" s="97">
        <v>0</v>
      </c>
      <c r="AB61" s="97">
        <v>0.17187697608305802</v>
      </c>
      <c r="AC61" s="97">
        <v>0</v>
      </c>
      <c r="AD61" s="97">
        <v>0.50011963571085782</v>
      </c>
      <c r="AE61" s="97">
        <v>0.46450597798133597</v>
      </c>
      <c r="AF61" s="97">
        <v>0</v>
      </c>
      <c r="AG61" s="97">
        <v>0</v>
      </c>
      <c r="AH61" s="97">
        <v>0</v>
      </c>
      <c r="AI61" s="97">
        <v>0</v>
      </c>
      <c r="AJ61" s="97">
        <v>0</v>
      </c>
      <c r="AK61" s="97">
        <v>0</v>
      </c>
    </row>
    <row r="62" spans="1:37" ht="18.95" customHeight="1" x14ac:dyDescent="0.25">
      <c r="A62" s="790" t="s">
        <v>325</v>
      </c>
      <c r="B62" s="791"/>
      <c r="C62" s="791"/>
      <c r="D62" s="791"/>
      <c r="E62" s="791"/>
      <c r="F62" s="791"/>
      <c r="G62" s="791"/>
      <c r="H62" s="791"/>
      <c r="I62" s="791"/>
      <c r="J62" s="791"/>
      <c r="K62" s="791"/>
      <c r="L62" s="791"/>
      <c r="M62" s="791"/>
      <c r="N62" s="791"/>
      <c r="O62" s="791"/>
      <c r="P62" s="791"/>
      <c r="Q62" s="791"/>
      <c r="R62" s="791"/>
      <c r="S62" s="791"/>
      <c r="V62" s="102" t="s">
        <v>377</v>
      </c>
      <c r="W62" s="97">
        <v>0</v>
      </c>
      <c r="X62" s="97">
        <v>0</v>
      </c>
      <c r="Y62" s="97"/>
      <c r="Z62" s="97">
        <v>0</v>
      </c>
      <c r="AA62" s="97">
        <v>0</v>
      </c>
      <c r="AB62" s="86">
        <v>0</v>
      </c>
      <c r="AC62" s="86">
        <v>0</v>
      </c>
      <c r="AD62" s="86">
        <v>0</v>
      </c>
      <c r="AE62" s="86">
        <v>0</v>
      </c>
      <c r="AF62" s="86">
        <v>0</v>
      </c>
      <c r="AG62" s="86">
        <v>0</v>
      </c>
      <c r="AH62" s="86">
        <v>0</v>
      </c>
      <c r="AI62" s="86">
        <v>0</v>
      </c>
      <c r="AJ62" s="86">
        <v>0</v>
      </c>
      <c r="AK62" s="86">
        <v>0</v>
      </c>
    </row>
    <row r="63" spans="1:37" ht="18.95" customHeight="1" x14ac:dyDescent="0.25">
      <c r="A63" s="73" t="s">
        <v>7</v>
      </c>
      <c r="B63" s="77">
        <v>100</v>
      </c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V63" s="102" t="s">
        <v>378</v>
      </c>
      <c r="W63" s="97">
        <v>100</v>
      </c>
      <c r="X63" s="97">
        <v>0</v>
      </c>
      <c r="Y63" s="97"/>
      <c r="Z63" s="97">
        <v>0</v>
      </c>
      <c r="AA63" s="97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86">
        <v>0</v>
      </c>
      <c r="AI63" s="86">
        <v>0</v>
      </c>
      <c r="AJ63" s="86">
        <v>0</v>
      </c>
      <c r="AK63" s="86">
        <v>0</v>
      </c>
    </row>
    <row r="64" spans="1:37" ht="18.95" customHeight="1" x14ac:dyDescent="0.25">
      <c r="A64" s="73" t="s">
        <v>8</v>
      </c>
      <c r="B64" s="77">
        <v>100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V64" s="102" t="s">
        <v>378</v>
      </c>
      <c r="W64" s="97">
        <v>100</v>
      </c>
      <c r="X64" s="97">
        <v>0</v>
      </c>
      <c r="Y64" s="97"/>
      <c r="Z64" s="97">
        <v>0</v>
      </c>
      <c r="AA64" s="97">
        <v>0</v>
      </c>
      <c r="AB64" s="86">
        <v>0</v>
      </c>
      <c r="AC64" s="86">
        <v>0</v>
      </c>
      <c r="AD64" s="86">
        <v>0</v>
      </c>
      <c r="AE64" s="86">
        <v>0</v>
      </c>
      <c r="AF64" s="86">
        <v>0</v>
      </c>
      <c r="AG64" s="86">
        <v>0</v>
      </c>
      <c r="AH64" s="86">
        <v>0</v>
      </c>
      <c r="AI64" s="86">
        <v>0</v>
      </c>
      <c r="AJ64" s="86">
        <v>0</v>
      </c>
      <c r="AK64" s="86">
        <v>0</v>
      </c>
    </row>
    <row r="65" spans="1:37" ht="18.95" customHeight="1" x14ac:dyDescent="0.25">
      <c r="A65" s="73" t="s">
        <v>9</v>
      </c>
      <c r="B65" s="77">
        <v>100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V65" s="102" t="s">
        <v>9</v>
      </c>
      <c r="W65" s="97">
        <v>100</v>
      </c>
      <c r="X65" s="97">
        <v>0</v>
      </c>
      <c r="Y65" s="97"/>
      <c r="Z65" s="97">
        <v>0</v>
      </c>
      <c r="AA65" s="97">
        <v>0</v>
      </c>
      <c r="AB65" s="86">
        <v>0</v>
      </c>
      <c r="AC65" s="86">
        <v>0</v>
      </c>
      <c r="AD65" s="86">
        <v>0</v>
      </c>
      <c r="AE65" s="86">
        <v>0</v>
      </c>
      <c r="AF65" s="86">
        <v>0</v>
      </c>
      <c r="AG65" s="86">
        <v>0</v>
      </c>
      <c r="AH65" s="86">
        <v>0</v>
      </c>
      <c r="AI65" s="86">
        <v>0</v>
      </c>
      <c r="AJ65" s="86">
        <v>0</v>
      </c>
      <c r="AK65" s="86">
        <v>0</v>
      </c>
    </row>
    <row r="66" spans="1:37" ht="18.95" customHeight="1" x14ac:dyDescent="0.25">
      <c r="A66" s="73" t="s">
        <v>261</v>
      </c>
      <c r="B66" s="77">
        <v>80.400000000000006</v>
      </c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V66" s="102" t="s">
        <v>379</v>
      </c>
      <c r="W66" s="97">
        <v>80.400000000000006</v>
      </c>
      <c r="X66" s="97">
        <v>0</v>
      </c>
      <c r="Y66" s="97"/>
      <c r="Z66" s="97">
        <v>0</v>
      </c>
      <c r="AA66" s="97">
        <v>0</v>
      </c>
      <c r="AB66" s="86">
        <v>0</v>
      </c>
      <c r="AC66" s="86">
        <v>0</v>
      </c>
      <c r="AD66" s="86">
        <v>0</v>
      </c>
      <c r="AE66" s="86">
        <v>0</v>
      </c>
      <c r="AF66" s="86">
        <v>0</v>
      </c>
      <c r="AG66" s="86">
        <v>0</v>
      </c>
      <c r="AH66" s="86">
        <v>0</v>
      </c>
      <c r="AI66" s="86">
        <v>0</v>
      </c>
      <c r="AJ66" s="86">
        <v>0</v>
      </c>
      <c r="AK66" s="86">
        <v>0</v>
      </c>
    </row>
    <row r="67" spans="1:37" ht="18.95" customHeight="1" x14ac:dyDescent="0.25">
      <c r="A67" s="73" t="s">
        <v>11</v>
      </c>
      <c r="B67" s="77">
        <v>100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V67" s="102" t="s">
        <v>380</v>
      </c>
      <c r="W67" s="97">
        <v>100</v>
      </c>
      <c r="X67" s="97">
        <v>0</v>
      </c>
      <c r="Y67" s="97"/>
      <c r="Z67" s="97">
        <v>0</v>
      </c>
      <c r="AA67" s="97">
        <v>0</v>
      </c>
      <c r="AB67" s="86">
        <v>0</v>
      </c>
      <c r="AC67" s="86">
        <v>0</v>
      </c>
      <c r="AD67" s="86">
        <v>0</v>
      </c>
      <c r="AE67" s="86">
        <v>0</v>
      </c>
      <c r="AF67" s="86">
        <v>0</v>
      </c>
      <c r="AG67" s="86">
        <v>0</v>
      </c>
      <c r="AH67" s="86">
        <v>0</v>
      </c>
      <c r="AI67" s="86">
        <v>0</v>
      </c>
      <c r="AJ67" s="86">
        <v>0</v>
      </c>
      <c r="AK67" s="86">
        <v>0</v>
      </c>
    </row>
    <row r="68" spans="1:37" ht="18.95" customHeight="1" x14ac:dyDescent="0.25">
      <c r="A68" s="73" t="s">
        <v>88</v>
      </c>
      <c r="B68" s="77">
        <v>100</v>
      </c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V68" s="102" t="s">
        <v>381</v>
      </c>
      <c r="W68" s="97">
        <v>100</v>
      </c>
      <c r="X68" s="97">
        <v>0</v>
      </c>
      <c r="Y68" s="97"/>
      <c r="Z68" s="97">
        <v>0</v>
      </c>
      <c r="AA68" s="97">
        <v>0</v>
      </c>
      <c r="AB68" s="86">
        <v>0</v>
      </c>
      <c r="AC68" s="86">
        <v>0</v>
      </c>
      <c r="AD68" s="86">
        <v>0</v>
      </c>
      <c r="AE68" s="86">
        <v>0</v>
      </c>
      <c r="AF68" s="86">
        <v>0</v>
      </c>
      <c r="AG68" s="86">
        <v>0</v>
      </c>
      <c r="AH68" s="86">
        <v>0</v>
      </c>
      <c r="AI68" s="86">
        <v>0</v>
      </c>
      <c r="AJ68" s="86">
        <v>0</v>
      </c>
      <c r="AK68" s="86">
        <v>0</v>
      </c>
    </row>
    <row r="69" spans="1:37" ht="18.95" customHeight="1" x14ac:dyDescent="0.25">
      <c r="A69" s="73" t="s">
        <v>13</v>
      </c>
      <c r="B69" s="77">
        <v>100</v>
      </c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V69" s="102" t="s">
        <v>380</v>
      </c>
      <c r="W69" s="97">
        <v>100</v>
      </c>
      <c r="X69" s="97">
        <v>0</v>
      </c>
      <c r="Y69" s="97"/>
      <c r="Z69" s="97">
        <v>0</v>
      </c>
      <c r="AA69" s="97">
        <v>0</v>
      </c>
      <c r="AB69" s="86">
        <v>0</v>
      </c>
      <c r="AC69" s="86">
        <v>0</v>
      </c>
      <c r="AD69" s="86">
        <v>0</v>
      </c>
      <c r="AE69" s="86">
        <v>0</v>
      </c>
      <c r="AF69" s="86">
        <v>0</v>
      </c>
      <c r="AG69" s="86">
        <v>0</v>
      </c>
      <c r="AH69" s="86">
        <v>0</v>
      </c>
      <c r="AI69" s="86">
        <v>0</v>
      </c>
      <c r="AJ69" s="86">
        <v>0</v>
      </c>
      <c r="AK69" s="86">
        <v>0</v>
      </c>
    </row>
    <row r="70" spans="1:37" ht="18.95" customHeight="1" x14ac:dyDescent="0.25">
      <c r="A70" s="73" t="s">
        <v>262</v>
      </c>
      <c r="B70" s="77">
        <v>99.7</v>
      </c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V70" s="102" t="s">
        <v>382</v>
      </c>
      <c r="W70" s="97">
        <v>99.7</v>
      </c>
      <c r="X70" s="97">
        <v>0</v>
      </c>
      <c r="Y70" s="97"/>
      <c r="Z70" s="97">
        <v>0</v>
      </c>
      <c r="AA70" s="97">
        <v>0</v>
      </c>
      <c r="AB70" s="86">
        <v>0</v>
      </c>
      <c r="AC70" s="86">
        <v>0</v>
      </c>
      <c r="AD70" s="86">
        <v>0</v>
      </c>
      <c r="AE70" s="86">
        <v>0</v>
      </c>
      <c r="AF70" s="86">
        <v>0</v>
      </c>
      <c r="AG70" s="86">
        <v>0</v>
      </c>
      <c r="AH70" s="86">
        <v>0</v>
      </c>
      <c r="AI70" s="86">
        <v>0</v>
      </c>
      <c r="AJ70" s="86">
        <v>0</v>
      </c>
      <c r="AK70" s="86">
        <v>0</v>
      </c>
    </row>
    <row r="71" spans="1:37" ht="18.95" customHeight="1" x14ac:dyDescent="0.25">
      <c r="A71" s="73" t="s">
        <v>15</v>
      </c>
      <c r="B71" s="77">
        <v>100</v>
      </c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V71" s="102" t="s">
        <v>383</v>
      </c>
      <c r="W71" s="97">
        <v>100</v>
      </c>
      <c r="X71" s="97">
        <v>0</v>
      </c>
      <c r="Y71" s="97"/>
      <c r="Z71" s="97">
        <v>0</v>
      </c>
      <c r="AA71" s="97">
        <v>0</v>
      </c>
      <c r="AB71" s="86">
        <v>0</v>
      </c>
      <c r="AC71" s="86">
        <v>0</v>
      </c>
      <c r="AD71" s="86">
        <v>0</v>
      </c>
      <c r="AE71" s="86">
        <v>0</v>
      </c>
      <c r="AF71" s="86">
        <v>0</v>
      </c>
      <c r="AG71" s="86">
        <v>0</v>
      </c>
      <c r="AH71" s="86">
        <v>0</v>
      </c>
      <c r="AI71" s="86">
        <v>0</v>
      </c>
      <c r="AJ71" s="86">
        <v>0</v>
      </c>
      <c r="AK71" s="86">
        <v>0</v>
      </c>
    </row>
    <row r="72" spans="1:37" ht="18.95" customHeight="1" x14ac:dyDescent="0.25">
      <c r="A72" s="73" t="s">
        <v>16</v>
      </c>
      <c r="B72" s="77">
        <v>97.7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V72" s="102" t="s">
        <v>384</v>
      </c>
      <c r="W72" s="97">
        <v>97.7</v>
      </c>
      <c r="X72" s="97">
        <v>0</v>
      </c>
      <c r="Y72" s="97"/>
      <c r="Z72" s="97">
        <v>0</v>
      </c>
      <c r="AA72" s="97">
        <v>0</v>
      </c>
      <c r="AB72" s="86">
        <v>0</v>
      </c>
      <c r="AC72" s="86">
        <v>0</v>
      </c>
      <c r="AD72" s="86">
        <v>0</v>
      </c>
      <c r="AE72" s="86">
        <v>0</v>
      </c>
      <c r="AF72" s="86">
        <v>0</v>
      </c>
      <c r="AG72" s="86">
        <v>0</v>
      </c>
      <c r="AH72" s="86">
        <v>0</v>
      </c>
      <c r="AI72" s="86">
        <v>0</v>
      </c>
      <c r="AJ72" s="86">
        <v>0</v>
      </c>
      <c r="AK72" s="86">
        <v>0</v>
      </c>
    </row>
    <row r="73" spans="1:37" ht="18.95" customHeight="1" x14ac:dyDescent="0.25">
      <c r="A73" s="73" t="s">
        <v>17</v>
      </c>
      <c r="B73" s="77">
        <v>89.7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V73" s="102" t="s">
        <v>385</v>
      </c>
      <c r="W73" s="97">
        <v>89.7</v>
      </c>
      <c r="X73" s="97">
        <v>0</v>
      </c>
      <c r="Y73" s="97"/>
      <c r="Z73" s="97">
        <v>0</v>
      </c>
      <c r="AA73" s="97">
        <v>0</v>
      </c>
      <c r="AB73" s="86">
        <v>0</v>
      </c>
      <c r="AC73" s="86">
        <v>0</v>
      </c>
      <c r="AD73" s="86">
        <v>0</v>
      </c>
      <c r="AE73" s="86">
        <v>0</v>
      </c>
      <c r="AF73" s="86">
        <v>0</v>
      </c>
      <c r="AG73" s="86">
        <v>0</v>
      </c>
      <c r="AH73" s="86">
        <v>0</v>
      </c>
      <c r="AI73" s="86">
        <v>0</v>
      </c>
      <c r="AJ73" s="86">
        <v>0</v>
      </c>
      <c r="AK73" s="86">
        <v>0</v>
      </c>
    </row>
    <row r="74" spans="1:37" ht="18.95" customHeight="1" x14ac:dyDescent="0.25">
      <c r="A74" s="73" t="s">
        <v>18</v>
      </c>
      <c r="B74" s="77">
        <v>100</v>
      </c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V74" s="102" t="s">
        <v>386</v>
      </c>
      <c r="W74" s="97">
        <v>100</v>
      </c>
      <c r="X74" s="97">
        <v>0</v>
      </c>
      <c r="Y74" s="97"/>
      <c r="Z74" s="97">
        <v>0</v>
      </c>
      <c r="AA74" s="97">
        <v>0</v>
      </c>
      <c r="AB74" s="86">
        <v>0</v>
      </c>
      <c r="AC74" s="86">
        <v>0</v>
      </c>
      <c r="AD74" s="86">
        <v>0</v>
      </c>
      <c r="AE74" s="86">
        <v>0</v>
      </c>
      <c r="AF74" s="86">
        <v>0</v>
      </c>
      <c r="AG74" s="86">
        <v>0</v>
      </c>
      <c r="AH74" s="86">
        <v>0</v>
      </c>
      <c r="AI74" s="86">
        <v>0</v>
      </c>
      <c r="AJ74" s="86">
        <v>0</v>
      </c>
      <c r="AK74" s="86">
        <v>0</v>
      </c>
    </row>
    <row r="75" spans="1:37" ht="18.95" customHeight="1" x14ac:dyDescent="0.25">
      <c r="A75" s="73" t="s">
        <v>19</v>
      </c>
      <c r="B75" s="77">
        <v>99</v>
      </c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V75" s="102" t="s">
        <v>387</v>
      </c>
      <c r="W75" s="97">
        <v>99</v>
      </c>
      <c r="X75" s="97">
        <v>0</v>
      </c>
      <c r="Y75" s="97"/>
      <c r="Z75" s="97">
        <v>0</v>
      </c>
      <c r="AA75" s="97">
        <v>0</v>
      </c>
      <c r="AB75" s="86">
        <v>0</v>
      </c>
      <c r="AC75" s="86">
        <v>0</v>
      </c>
      <c r="AD75" s="86">
        <v>0</v>
      </c>
      <c r="AE75" s="86">
        <v>0</v>
      </c>
      <c r="AF75" s="86">
        <v>0</v>
      </c>
      <c r="AG75" s="86">
        <v>0</v>
      </c>
      <c r="AH75" s="86">
        <v>0</v>
      </c>
      <c r="AI75" s="86">
        <v>0</v>
      </c>
      <c r="AJ75" s="86">
        <v>0</v>
      </c>
      <c r="AK75" s="86">
        <v>0</v>
      </c>
    </row>
    <row r="76" spans="1:37" ht="18.95" customHeight="1" x14ac:dyDescent="0.25">
      <c r="A76" s="790" t="s">
        <v>341</v>
      </c>
      <c r="B76" s="791"/>
      <c r="C76" s="791"/>
      <c r="D76" s="791"/>
      <c r="E76" s="791"/>
      <c r="F76" s="791"/>
      <c r="G76" s="791"/>
      <c r="H76" s="791"/>
      <c r="I76" s="791"/>
      <c r="J76" s="791"/>
      <c r="K76" s="791"/>
      <c r="L76" s="791"/>
      <c r="M76" s="791"/>
      <c r="N76" s="791"/>
      <c r="O76" s="791"/>
      <c r="P76" s="791"/>
      <c r="Q76" s="791"/>
      <c r="R76" s="791"/>
      <c r="S76" s="791"/>
      <c r="V76" s="102" t="s">
        <v>377</v>
      </c>
      <c r="W76" s="97">
        <v>0</v>
      </c>
      <c r="X76" s="97">
        <v>0</v>
      </c>
      <c r="Y76" s="97"/>
      <c r="Z76" s="97">
        <v>0</v>
      </c>
      <c r="AA76" s="97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</row>
    <row r="77" spans="1:37" ht="18.95" customHeight="1" x14ac:dyDescent="0.25">
      <c r="A77" s="73" t="s">
        <v>7</v>
      </c>
      <c r="B77" s="77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V77" s="102" t="s">
        <v>378</v>
      </c>
      <c r="W77" s="97">
        <v>0</v>
      </c>
      <c r="X77" s="97">
        <v>0</v>
      </c>
      <c r="Y77" s="97"/>
      <c r="Z77" s="97">
        <v>0</v>
      </c>
      <c r="AA77" s="97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</row>
    <row r="78" spans="1:37" ht="18.95" customHeight="1" x14ac:dyDescent="0.25">
      <c r="A78" s="73" t="s">
        <v>8</v>
      </c>
      <c r="B78" s="77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V78" s="102" t="s">
        <v>378</v>
      </c>
      <c r="W78" s="97">
        <v>0</v>
      </c>
      <c r="X78" s="97">
        <v>0</v>
      </c>
      <c r="Y78" s="97"/>
      <c r="Z78" s="97">
        <v>0</v>
      </c>
      <c r="AA78" s="97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</row>
    <row r="79" spans="1:37" ht="18.95" customHeight="1" x14ac:dyDescent="0.25">
      <c r="A79" s="73" t="s">
        <v>9</v>
      </c>
      <c r="B79" s="77">
        <v>0</v>
      </c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V79" s="102" t="s">
        <v>9</v>
      </c>
      <c r="W79" s="97">
        <v>0</v>
      </c>
      <c r="X79" s="97">
        <v>0</v>
      </c>
      <c r="Y79" s="97"/>
      <c r="Z79" s="97">
        <v>0</v>
      </c>
      <c r="AA79" s="97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</row>
    <row r="80" spans="1:37" ht="18.95" customHeight="1" x14ac:dyDescent="0.25">
      <c r="A80" s="73" t="s">
        <v>261</v>
      </c>
      <c r="B80" s="77">
        <v>5.22</v>
      </c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V80" s="102" t="s">
        <v>379</v>
      </c>
      <c r="W80" s="97">
        <v>5.22</v>
      </c>
      <c r="X80" s="97">
        <v>0</v>
      </c>
      <c r="Y80" s="97"/>
      <c r="Z80" s="97">
        <v>0</v>
      </c>
      <c r="AA80" s="97">
        <v>0</v>
      </c>
      <c r="AB80" s="86">
        <v>0</v>
      </c>
      <c r="AC80" s="86">
        <v>0</v>
      </c>
      <c r="AD80" s="86">
        <v>0</v>
      </c>
      <c r="AE80" s="86">
        <v>0</v>
      </c>
      <c r="AF80" s="86">
        <v>0</v>
      </c>
      <c r="AG80" s="86">
        <v>0</v>
      </c>
      <c r="AH80" s="86">
        <v>0</v>
      </c>
      <c r="AI80" s="86">
        <v>0</v>
      </c>
      <c r="AJ80" s="86">
        <v>0</v>
      </c>
      <c r="AK80" s="86">
        <v>0</v>
      </c>
    </row>
    <row r="81" spans="1:37" ht="18.95" customHeight="1" x14ac:dyDescent="0.25">
      <c r="A81" s="73" t="s">
        <v>11</v>
      </c>
      <c r="B81" s="77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V81" s="102" t="s">
        <v>380</v>
      </c>
      <c r="W81" s="97">
        <v>0</v>
      </c>
      <c r="X81" s="97">
        <v>0</v>
      </c>
      <c r="Y81" s="97"/>
      <c r="Z81" s="97">
        <v>0</v>
      </c>
      <c r="AA81" s="97">
        <v>0</v>
      </c>
      <c r="AB81" s="86">
        <v>0</v>
      </c>
      <c r="AC81" s="86">
        <v>0</v>
      </c>
      <c r="AD81" s="86">
        <v>0</v>
      </c>
      <c r="AE81" s="86">
        <v>0</v>
      </c>
      <c r="AF81" s="86">
        <v>0</v>
      </c>
      <c r="AG81" s="86">
        <v>0</v>
      </c>
      <c r="AH81" s="86">
        <v>0</v>
      </c>
      <c r="AI81" s="86">
        <v>0</v>
      </c>
      <c r="AJ81" s="86">
        <v>0</v>
      </c>
      <c r="AK81" s="86">
        <v>0</v>
      </c>
    </row>
    <row r="82" spans="1:37" ht="18.95" customHeight="1" x14ac:dyDescent="0.25">
      <c r="A82" s="73" t="s">
        <v>88</v>
      </c>
      <c r="B82" s="77">
        <v>0</v>
      </c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V82" s="102" t="s">
        <v>381</v>
      </c>
      <c r="W82" s="97">
        <v>0</v>
      </c>
      <c r="X82" s="97">
        <v>0</v>
      </c>
      <c r="Y82" s="97"/>
      <c r="Z82" s="97">
        <v>0</v>
      </c>
      <c r="AA82" s="97">
        <v>0</v>
      </c>
      <c r="AB82" s="86">
        <v>0</v>
      </c>
      <c r="AC82" s="86">
        <v>0</v>
      </c>
      <c r="AD82" s="86">
        <v>0</v>
      </c>
      <c r="AE82" s="86">
        <v>0</v>
      </c>
      <c r="AF82" s="86">
        <v>0</v>
      </c>
      <c r="AG82" s="86">
        <v>0</v>
      </c>
      <c r="AH82" s="86">
        <v>0</v>
      </c>
      <c r="AI82" s="86">
        <v>0</v>
      </c>
      <c r="AJ82" s="86">
        <v>0</v>
      </c>
      <c r="AK82" s="86">
        <v>0</v>
      </c>
    </row>
    <row r="83" spans="1:37" ht="18.95" customHeight="1" x14ac:dyDescent="0.25">
      <c r="A83" s="73" t="s">
        <v>13</v>
      </c>
      <c r="B83" s="77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V83" s="102" t="s">
        <v>380</v>
      </c>
      <c r="W83" s="97">
        <v>0</v>
      </c>
      <c r="X83" s="97">
        <v>0</v>
      </c>
      <c r="Y83" s="97"/>
      <c r="Z83" s="97">
        <v>0</v>
      </c>
      <c r="AA83" s="97">
        <v>0</v>
      </c>
      <c r="AB83" s="86">
        <v>0</v>
      </c>
      <c r="AC83" s="86">
        <v>0</v>
      </c>
      <c r="AD83" s="86">
        <v>0</v>
      </c>
      <c r="AE83" s="86">
        <v>0</v>
      </c>
      <c r="AF83" s="86">
        <v>0</v>
      </c>
      <c r="AG83" s="86">
        <v>0</v>
      </c>
      <c r="AH83" s="86">
        <v>0</v>
      </c>
      <c r="AI83" s="86">
        <v>0</v>
      </c>
      <c r="AJ83" s="86">
        <v>0</v>
      </c>
      <c r="AK83" s="86">
        <v>0</v>
      </c>
    </row>
    <row r="84" spans="1:37" ht="18.95" customHeight="1" x14ac:dyDescent="0.25">
      <c r="A84" s="73" t="s">
        <v>262</v>
      </c>
      <c r="B84" s="77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V84" s="102" t="s">
        <v>382</v>
      </c>
      <c r="W84" s="97">
        <v>0</v>
      </c>
      <c r="X84" s="97">
        <v>0</v>
      </c>
      <c r="Y84" s="97"/>
      <c r="Z84" s="97">
        <v>0</v>
      </c>
      <c r="AA84" s="97">
        <v>0</v>
      </c>
      <c r="AB84" s="86">
        <v>0</v>
      </c>
      <c r="AC84" s="86">
        <v>0</v>
      </c>
      <c r="AD84" s="86">
        <v>0</v>
      </c>
      <c r="AE84" s="86">
        <v>0</v>
      </c>
      <c r="AF84" s="86">
        <v>0</v>
      </c>
      <c r="AG84" s="86">
        <v>0</v>
      </c>
      <c r="AH84" s="86">
        <v>0</v>
      </c>
      <c r="AI84" s="86">
        <v>0</v>
      </c>
      <c r="AJ84" s="86">
        <v>0</v>
      </c>
      <c r="AK84" s="86">
        <v>0</v>
      </c>
    </row>
    <row r="85" spans="1:37" ht="18.95" customHeight="1" x14ac:dyDescent="0.25">
      <c r="A85" s="73" t="s">
        <v>15</v>
      </c>
      <c r="B85" s="77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V85" s="102" t="s">
        <v>383</v>
      </c>
      <c r="W85" s="97">
        <v>0</v>
      </c>
      <c r="X85" s="97">
        <v>0</v>
      </c>
      <c r="Y85" s="97"/>
      <c r="Z85" s="97">
        <v>0</v>
      </c>
      <c r="AA85" s="97">
        <v>0</v>
      </c>
      <c r="AB85" s="86">
        <v>0</v>
      </c>
      <c r="AC85" s="86">
        <v>0</v>
      </c>
      <c r="AD85" s="86">
        <v>0</v>
      </c>
      <c r="AE85" s="86">
        <v>0</v>
      </c>
      <c r="AF85" s="86">
        <v>0</v>
      </c>
      <c r="AG85" s="86">
        <v>0</v>
      </c>
      <c r="AH85" s="86">
        <v>0</v>
      </c>
      <c r="AI85" s="86">
        <v>0</v>
      </c>
      <c r="AJ85" s="86">
        <v>0</v>
      </c>
      <c r="AK85" s="86">
        <v>0</v>
      </c>
    </row>
    <row r="86" spans="1:37" ht="18.95" customHeight="1" x14ac:dyDescent="0.25">
      <c r="A86" s="73" t="s">
        <v>16</v>
      </c>
      <c r="B86" s="77">
        <v>2.27</v>
      </c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V86" s="102" t="s">
        <v>384</v>
      </c>
      <c r="W86" s="97">
        <v>2.27</v>
      </c>
      <c r="X86" s="97">
        <v>0</v>
      </c>
      <c r="Y86" s="97"/>
      <c r="Z86" s="97">
        <v>0</v>
      </c>
      <c r="AA86" s="97">
        <v>0</v>
      </c>
      <c r="AB86" s="86">
        <v>0</v>
      </c>
      <c r="AC86" s="86">
        <v>0</v>
      </c>
      <c r="AD86" s="86">
        <v>0</v>
      </c>
      <c r="AE86" s="86">
        <v>0</v>
      </c>
      <c r="AF86" s="86">
        <v>0</v>
      </c>
      <c r="AG86" s="86">
        <v>0</v>
      </c>
      <c r="AH86" s="86">
        <v>0</v>
      </c>
      <c r="AI86" s="86">
        <v>0</v>
      </c>
      <c r="AJ86" s="86">
        <v>0</v>
      </c>
      <c r="AK86" s="86">
        <v>0</v>
      </c>
    </row>
    <row r="87" spans="1:37" ht="18.95" customHeight="1" x14ac:dyDescent="0.25">
      <c r="A87" s="73" t="s">
        <v>17</v>
      </c>
      <c r="B87" s="77">
        <v>10.3</v>
      </c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V87" s="102" t="s">
        <v>385</v>
      </c>
      <c r="W87" s="97">
        <v>10.3</v>
      </c>
      <c r="X87" s="97">
        <v>0</v>
      </c>
      <c r="Y87" s="97"/>
      <c r="Z87" s="97">
        <v>0</v>
      </c>
      <c r="AA87" s="97">
        <v>0</v>
      </c>
      <c r="AB87" s="86">
        <v>0</v>
      </c>
      <c r="AC87" s="86">
        <v>0</v>
      </c>
      <c r="AD87" s="86">
        <v>0</v>
      </c>
      <c r="AE87" s="86">
        <v>0</v>
      </c>
      <c r="AF87" s="86">
        <v>0</v>
      </c>
      <c r="AG87" s="86">
        <v>0</v>
      </c>
      <c r="AH87" s="86">
        <v>0</v>
      </c>
      <c r="AI87" s="86">
        <v>0</v>
      </c>
      <c r="AJ87" s="86">
        <v>0</v>
      </c>
      <c r="AK87" s="86">
        <v>0</v>
      </c>
    </row>
    <row r="88" spans="1:37" ht="18.95" customHeight="1" x14ac:dyDescent="0.25">
      <c r="A88" s="73" t="s">
        <v>18</v>
      </c>
      <c r="B88" s="77">
        <v>0</v>
      </c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V88" s="102" t="s">
        <v>386</v>
      </c>
      <c r="W88" s="97">
        <v>0</v>
      </c>
      <c r="X88" s="97">
        <v>0</v>
      </c>
      <c r="Y88" s="97"/>
      <c r="Z88" s="97">
        <v>0</v>
      </c>
      <c r="AA88" s="97">
        <v>0</v>
      </c>
      <c r="AB88" s="86">
        <v>0</v>
      </c>
      <c r="AC88" s="86">
        <v>0</v>
      </c>
      <c r="AD88" s="86">
        <v>0</v>
      </c>
      <c r="AE88" s="86">
        <v>0</v>
      </c>
      <c r="AF88" s="86">
        <v>0</v>
      </c>
      <c r="AG88" s="86">
        <v>0</v>
      </c>
      <c r="AH88" s="86">
        <v>0</v>
      </c>
      <c r="AI88" s="86">
        <v>0</v>
      </c>
      <c r="AJ88" s="86">
        <v>0</v>
      </c>
      <c r="AK88" s="86">
        <v>0</v>
      </c>
    </row>
    <row r="89" spans="1:37" ht="18.95" customHeight="1" x14ac:dyDescent="0.25">
      <c r="A89" s="73" t="s">
        <v>19</v>
      </c>
      <c r="B89" s="77">
        <v>0.996</v>
      </c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V89" s="102" t="s">
        <v>387</v>
      </c>
      <c r="W89" s="97">
        <v>0.996</v>
      </c>
      <c r="X89" s="97">
        <v>0</v>
      </c>
      <c r="Y89" s="97"/>
      <c r="Z89" s="97">
        <v>0</v>
      </c>
      <c r="AA89" s="97">
        <v>0</v>
      </c>
      <c r="AB89" s="86">
        <v>0</v>
      </c>
      <c r="AC89" s="86">
        <v>0</v>
      </c>
      <c r="AD89" s="86">
        <v>0</v>
      </c>
      <c r="AE89" s="86">
        <v>0</v>
      </c>
      <c r="AF89" s="86">
        <v>0</v>
      </c>
      <c r="AG89" s="86">
        <v>0</v>
      </c>
      <c r="AH89" s="86">
        <v>0</v>
      </c>
      <c r="AI89" s="86">
        <v>0</v>
      </c>
      <c r="AJ89" s="86">
        <v>0</v>
      </c>
      <c r="AK89" s="86">
        <v>0</v>
      </c>
    </row>
    <row r="90" spans="1:37" ht="18.95" customHeight="1" x14ac:dyDescent="0.25">
      <c r="A90" s="790" t="s">
        <v>326</v>
      </c>
      <c r="B90" s="791"/>
      <c r="C90" s="791"/>
      <c r="D90" s="791"/>
      <c r="E90" s="791"/>
      <c r="F90" s="791"/>
      <c r="G90" s="791"/>
      <c r="H90" s="791"/>
      <c r="I90" s="791"/>
      <c r="J90" s="791"/>
      <c r="K90" s="791"/>
      <c r="L90" s="791"/>
      <c r="M90" s="791"/>
      <c r="N90" s="791"/>
      <c r="O90" s="791"/>
      <c r="P90" s="791"/>
      <c r="Q90" s="791"/>
      <c r="R90" s="791"/>
      <c r="S90" s="791"/>
      <c r="V90" s="102" t="s">
        <v>377</v>
      </c>
      <c r="W90" s="97">
        <v>0</v>
      </c>
      <c r="X90" s="97">
        <v>0</v>
      </c>
      <c r="Y90" s="97"/>
      <c r="Z90" s="97">
        <v>0</v>
      </c>
      <c r="AA90" s="97">
        <v>0</v>
      </c>
      <c r="AB90" s="86">
        <v>0</v>
      </c>
      <c r="AC90" s="86">
        <v>0</v>
      </c>
      <c r="AD90" s="86">
        <v>0</v>
      </c>
      <c r="AE90" s="86">
        <v>0</v>
      </c>
      <c r="AF90" s="86">
        <v>0</v>
      </c>
      <c r="AG90" s="86">
        <v>0</v>
      </c>
      <c r="AH90" s="86">
        <v>0</v>
      </c>
      <c r="AI90" s="86">
        <v>0</v>
      </c>
      <c r="AJ90" s="86">
        <v>0</v>
      </c>
      <c r="AK90" s="86">
        <v>0</v>
      </c>
    </row>
    <row r="91" spans="1:37" ht="18.95" customHeight="1" x14ac:dyDescent="0.25">
      <c r="A91" s="73" t="s">
        <v>7</v>
      </c>
      <c r="B91" s="9">
        <v>0</v>
      </c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V91" s="102" t="s">
        <v>378</v>
      </c>
      <c r="W91" s="97">
        <v>0</v>
      </c>
      <c r="X91" s="97">
        <v>0</v>
      </c>
      <c r="Y91" s="97"/>
      <c r="Z91" s="97">
        <v>0</v>
      </c>
      <c r="AA91" s="97">
        <v>0</v>
      </c>
      <c r="AB91" s="86">
        <v>0</v>
      </c>
      <c r="AC91" s="86">
        <v>0</v>
      </c>
      <c r="AD91" s="86">
        <v>0</v>
      </c>
      <c r="AE91" s="86">
        <v>0</v>
      </c>
      <c r="AF91" s="86">
        <v>0</v>
      </c>
      <c r="AG91" s="86">
        <v>0</v>
      </c>
      <c r="AH91" s="86">
        <v>0</v>
      </c>
      <c r="AI91" s="86">
        <v>0</v>
      </c>
      <c r="AJ91" s="86">
        <v>0</v>
      </c>
      <c r="AK91" s="86">
        <v>0</v>
      </c>
    </row>
    <row r="92" spans="1:37" ht="18.95" customHeight="1" x14ac:dyDescent="0.25">
      <c r="A92" s="73" t="s">
        <v>8</v>
      </c>
      <c r="B92" s="10">
        <v>2.1000000000000001E-2</v>
      </c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V92" s="102" t="s">
        <v>378</v>
      </c>
      <c r="W92" s="97">
        <v>2.1000000000000001E-2</v>
      </c>
      <c r="X92" s="97">
        <v>0</v>
      </c>
      <c r="Y92" s="97"/>
      <c r="Z92" s="97">
        <v>0</v>
      </c>
      <c r="AA92" s="97">
        <v>0</v>
      </c>
      <c r="AB92" s="86">
        <v>0</v>
      </c>
      <c r="AC92" s="86">
        <v>0</v>
      </c>
      <c r="AD92" s="86">
        <v>0</v>
      </c>
      <c r="AE92" s="86">
        <v>0</v>
      </c>
      <c r="AF92" s="86">
        <v>0</v>
      </c>
      <c r="AG92" s="86">
        <v>0</v>
      </c>
      <c r="AH92" s="86">
        <v>0</v>
      </c>
      <c r="AI92" s="86">
        <v>0</v>
      </c>
      <c r="AJ92" s="86">
        <v>0</v>
      </c>
      <c r="AK92" s="86">
        <v>0</v>
      </c>
    </row>
    <row r="93" spans="1:37" ht="18.95" customHeight="1" x14ac:dyDescent="0.25">
      <c r="A93" s="73" t="s">
        <v>9</v>
      </c>
      <c r="B93" s="10">
        <v>0</v>
      </c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V93" s="102" t="s">
        <v>9</v>
      </c>
      <c r="W93" s="97">
        <v>0</v>
      </c>
      <c r="X93" s="97">
        <v>0</v>
      </c>
      <c r="Y93" s="97"/>
      <c r="Z93" s="97">
        <v>0</v>
      </c>
      <c r="AA93" s="97">
        <v>0</v>
      </c>
      <c r="AB93" s="86">
        <v>0</v>
      </c>
      <c r="AC93" s="86">
        <v>0</v>
      </c>
      <c r="AD93" s="86">
        <v>0</v>
      </c>
      <c r="AE93" s="86">
        <v>0</v>
      </c>
      <c r="AF93" s="86">
        <v>0</v>
      </c>
      <c r="AG93" s="86">
        <v>0</v>
      </c>
      <c r="AH93" s="86">
        <v>0</v>
      </c>
      <c r="AI93" s="86">
        <v>0</v>
      </c>
      <c r="AJ93" s="86">
        <v>0</v>
      </c>
      <c r="AK93" s="86">
        <v>0</v>
      </c>
    </row>
    <row r="94" spans="1:37" ht="18.95" customHeight="1" x14ac:dyDescent="0.25">
      <c r="A94" s="73" t="s">
        <v>261</v>
      </c>
      <c r="B94" s="10">
        <v>14.4</v>
      </c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V94" s="102" t="s">
        <v>379</v>
      </c>
      <c r="W94" s="97">
        <v>14.4</v>
      </c>
      <c r="X94" s="97">
        <v>0</v>
      </c>
      <c r="Y94" s="97"/>
      <c r="Z94" s="97">
        <v>0</v>
      </c>
      <c r="AA94" s="97">
        <v>0</v>
      </c>
      <c r="AB94" s="86">
        <v>0</v>
      </c>
      <c r="AC94" s="86">
        <v>0</v>
      </c>
      <c r="AD94" s="86">
        <v>0</v>
      </c>
      <c r="AE94" s="86">
        <v>0</v>
      </c>
      <c r="AF94" s="86">
        <v>0</v>
      </c>
      <c r="AG94" s="86">
        <v>0</v>
      </c>
      <c r="AH94" s="86">
        <v>0</v>
      </c>
      <c r="AI94" s="86">
        <v>0</v>
      </c>
      <c r="AJ94" s="86">
        <v>0</v>
      </c>
      <c r="AK94" s="86">
        <v>0</v>
      </c>
    </row>
    <row r="95" spans="1:37" ht="18.95" customHeight="1" x14ac:dyDescent="0.25">
      <c r="A95" s="73" t="s">
        <v>11</v>
      </c>
      <c r="B95" s="10">
        <v>0</v>
      </c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V95" s="102" t="s">
        <v>380</v>
      </c>
      <c r="W95" s="97">
        <v>0</v>
      </c>
      <c r="X95" s="97">
        <v>0</v>
      </c>
      <c r="Y95" s="97"/>
      <c r="Z95" s="97">
        <v>0</v>
      </c>
      <c r="AA95" s="97">
        <v>0</v>
      </c>
      <c r="AB95" s="86">
        <v>0</v>
      </c>
      <c r="AC95" s="86">
        <v>0</v>
      </c>
      <c r="AD95" s="86">
        <v>0</v>
      </c>
      <c r="AE95" s="86">
        <v>0</v>
      </c>
      <c r="AF95" s="86">
        <v>0</v>
      </c>
      <c r="AG95" s="86">
        <v>0</v>
      </c>
      <c r="AH95" s="86">
        <v>0</v>
      </c>
      <c r="AI95" s="86">
        <v>0</v>
      </c>
      <c r="AJ95" s="86">
        <v>0</v>
      </c>
      <c r="AK95" s="86">
        <v>0</v>
      </c>
    </row>
    <row r="96" spans="1:37" ht="18.95" customHeight="1" x14ac:dyDescent="0.25">
      <c r="A96" s="73" t="s">
        <v>88</v>
      </c>
      <c r="B96" s="10">
        <v>0</v>
      </c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V96" s="102" t="s">
        <v>381</v>
      </c>
      <c r="W96" s="97">
        <v>0</v>
      </c>
      <c r="X96" s="97">
        <v>0</v>
      </c>
      <c r="Y96" s="97"/>
      <c r="Z96" s="97">
        <v>0</v>
      </c>
      <c r="AA96" s="97">
        <v>0</v>
      </c>
      <c r="AB96" s="86">
        <v>0</v>
      </c>
      <c r="AC96" s="86">
        <v>0</v>
      </c>
      <c r="AD96" s="86">
        <v>0</v>
      </c>
      <c r="AE96" s="86">
        <v>0</v>
      </c>
      <c r="AF96" s="86">
        <v>0</v>
      </c>
      <c r="AG96" s="86">
        <v>0</v>
      </c>
      <c r="AH96" s="86">
        <v>0</v>
      </c>
      <c r="AI96" s="86">
        <v>0</v>
      </c>
      <c r="AJ96" s="86">
        <v>0</v>
      </c>
      <c r="AK96" s="86">
        <v>0</v>
      </c>
    </row>
    <row r="97" spans="1:37" ht="18.95" customHeight="1" x14ac:dyDescent="0.25">
      <c r="A97" s="73" t="s">
        <v>13</v>
      </c>
      <c r="B97" s="10">
        <v>0</v>
      </c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V97" s="102" t="s">
        <v>380</v>
      </c>
      <c r="W97" s="97">
        <v>0</v>
      </c>
      <c r="X97" s="97">
        <v>0</v>
      </c>
      <c r="Y97" s="97"/>
      <c r="Z97" s="97">
        <v>0</v>
      </c>
      <c r="AA97" s="97">
        <v>0</v>
      </c>
      <c r="AB97" s="86">
        <v>0</v>
      </c>
      <c r="AC97" s="86">
        <v>0</v>
      </c>
      <c r="AD97" s="86">
        <v>0</v>
      </c>
      <c r="AE97" s="86">
        <v>0</v>
      </c>
      <c r="AF97" s="86">
        <v>0</v>
      </c>
      <c r="AG97" s="86">
        <v>0</v>
      </c>
      <c r="AH97" s="86">
        <v>0</v>
      </c>
      <c r="AI97" s="86">
        <v>0</v>
      </c>
      <c r="AJ97" s="86">
        <v>0</v>
      </c>
      <c r="AK97" s="86">
        <v>0</v>
      </c>
    </row>
    <row r="98" spans="1:37" ht="18.95" customHeight="1" x14ac:dyDescent="0.25">
      <c r="A98" s="73" t="s">
        <v>262</v>
      </c>
      <c r="B98" s="10">
        <v>0.161</v>
      </c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V98" s="102" t="s">
        <v>382</v>
      </c>
      <c r="W98" s="97">
        <v>0.161</v>
      </c>
      <c r="X98" s="97">
        <v>0</v>
      </c>
      <c r="Y98" s="97"/>
      <c r="Z98" s="97">
        <v>0</v>
      </c>
      <c r="AA98" s="97">
        <v>0</v>
      </c>
      <c r="AB98" s="86">
        <v>0</v>
      </c>
      <c r="AC98" s="86">
        <v>0</v>
      </c>
      <c r="AD98" s="86">
        <v>0</v>
      </c>
      <c r="AE98" s="86">
        <v>0</v>
      </c>
      <c r="AF98" s="86">
        <v>0</v>
      </c>
      <c r="AG98" s="86">
        <v>0</v>
      </c>
      <c r="AH98" s="86">
        <v>0</v>
      </c>
      <c r="AI98" s="86">
        <v>0</v>
      </c>
      <c r="AJ98" s="86">
        <v>0</v>
      </c>
      <c r="AK98" s="86">
        <v>0</v>
      </c>
    </row>
    <row r="99" spans="1:37" ht="18.95" customHeight="1" x14ac:dyDescent="0.25">
      <c r="A99" s="73" t="s">
        <v>15</v>
      </c>
      <c r="B99" s="10">
        <v>0</v>
      </c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V99" s="102" t="s">
        <v>383</v>
      </c>
      <c r="W99" s="97">
        <v>0</v>
      </c>
      <c r="X99" s="97">
        <v>0</v>
      </c>
      <c r="Y99" s="97"/>
      <c r="Z99" s="97">
        <v>0</v>
      </c>
      <c r="AA99" s="97">
        <v>0</v>
      </c>
      <c r="AB99" s="86">
        <v>0</v>
      </c>
      <c r="AC99" s="86">
        <v>0</v>
      </c>
      <c r="AD99" s="86">
        <v>0</v>
      </c>
      <c r="AE99" s="86">
        <v>0</v>
      </c>
      <c r="AF99" s="86">
        <v>0</v>
      </c>
      <c r="AG99" s="86">
        <v>0</v>
      </c>
      <c r="AH99" s="86">
        <v>0</v>
      </c>
      <c r="AI99" s="86">
        <v>0</v>
      </c>
      <c r="AJ99" s="86">
        <v>0</v>
      </c>
      <c r="AK99" s="86">
        <v>0</v>
      </c>
    </row>
    <row r="100" spans="1:37" ht="18.95" customHeight="1" x14ac:dyDescent="0.25">
      <c r="A100" s="73" t="s">
        <v>16</v>
      </c>
      <c r="B100" s="10">
        <v>0</v>
      </c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V100" s="102" t="s">
        <v>384</v>
      </c>
      <c r="W100" s="97">
        <v>0</v>
      </c>
      <c r="X100" s="97">
        <v>0</v>
      </c>
      <c r="Y100" s="97"/>
      <c r="Z100" s="97">
        <v>0</v>
      </c>
      <c r="AA100" s="97">
        <v>0</v>
      </c>
      <c r="AB100" s="86">
        <v>0</v>
      </c>
      <c r="AC100" s="86">
        <v>0</v>
      </c>
      <c r="AD100" s="86">
        <v>0</v>
      </c>
      <c r="AE100" s="86">
        <v>0</v>
      </c>
      <c r="AF100" s="86">
        <v>0</v>
      </c>
      <c r="AG100" s="86">
        <v>0</v>
      </c>
      <c r="AH100" s="86">
        <v>0</v>
      </c>
      <c r="AI100" s="86">
        <v>0</v>
      </c>
      <c r="AJ100" s="86">
        <v>0</v>
      </c>
      <c r="AK100" s="86">
        <v>0</v>
      </c>
    </row>
    <row r="101" spans="1:37" ht="18.95" customHeight="1" x14ac:dyDescent="0.25">
      <c r="A101" s="73" t="s">
        <v>17</v>
      </c>
      <c r="B101" s="10">
        <v>0</v>
      </c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V101" s="102" t="s">
        <v>385</v>
      </c>
      <c r="W101" s="97">
        <v>0</v>
      </c>
      <c r="X101" s="97">
        <v>0</v>
      </c>
      <c r="Y101" s="97"/>
      <c r="Z101" s="97">
        <v>0</v>
      </c>
      <c r="AA101" s="97">
        <v>0</v>
      </c>
      <c r="AB101" s="86">
        <v>0</v>
      </c>
      <c r="AC101" s="86">
        <v>0</v>
      </c>
      <c r="AD101" s="86">
        <v>0</v>
      </c>
      <c r="AE101" s="86">
        <v>0</v>
      </c>
      <c r="AF101" s="86">
        <v>0</v>
      </c>
      <c r="AG101" s="86">
        <v>0</v>
      </c>
      <c r="AH101" s="86">
        <v>0</v>
      </c>
      <c r="AI101" s="86">
        <v>0</v>
      </c>
      <c r="AJ101" s="86">
        <v>0</v>
      </c>
      <c r="AK101" s="86">
        <v>0</v>
      </c>
    </row>
    <row r="102" spans="1:37" ht="18.95" customHeight="1" x14ac:dyDescent="0.25">
      <c r="A102" s="73" t="s">
        <v>18</v>
      </c>
      <c r="B102" s="10">
        <v>0</v>
      </c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V102" s="102" t="s">
        <v>386</v>
      </c>
      <c r="W102" s="97">
        <v>0</v>
      </c>
      <c r="X102" s="97">
        <v>0</v>
      </c>
      <c r="Y102" s="97"/>
      <c r="Z102" s="97">
        <v>0</v>
      </c>
      <c r="AA102" s="97">
        <v>0</v>
      </c>
      <c r="AB102" s="86">
        <v>0</v>
      </c>
      <c r="AC102" s="86">
        <v>0</v>
      </c>
      <c r="AD102" s="86">
        <v>0</v>
      </c>
      <c r="AE102" s="86">
        <v>0</v>
      </c>
      <c r="AF102" s="86">
        <v>0</v>
      </c>
      <c r="AG102" s="86">
        <v>0</v>
      </c>
      <c r="AH102" s="86">
        <v>0</v>
      </c>
      <c r="AI102" s="86">
        <v>0</v>
      </c>
      <c r="AJ102" s="86">
        <v>0</v>
      </c>
      <c r="AK102" s="86">
        <v>0</v>
      </c>
    </row>
    <row r="103" spans="1:37" ht="18.95" customHeight="1" x14ac:dyDescent="0.25">
      <c r="A103" s="73" t="s">
        <v>19</v>
      </c>
      <c r="B103" s="10">
        <v>0</v>
      </c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V103" s="102" t="s">
        <v>387</v>
      </c>
      <c r="W103" s="97">
        <v>0</v>
      </c>
      <c r="X103" s="97">
        <v>0</v>
      </c>
      <c r="Y103" s="97"/>
      <c r="Z103" s="97">
        <v>0</v>
      </c>
      <c r="AA103" s="97">
        <v>0</v>
      </c>
      <c r="AB103" s="86">
        <v>0</v>
      </c>
      <c r="AC103" s="86">
        <v>0</v>
      </c>
      <c r="AD103" s="86">
        <v>0</v>
      </c>
      <c r="AE103" s="86">
        <v>0</v>
      </c>
      <c r="AF103" s="86">
        <v>0</v>
      </c>
      <c r="AG103" s="86">
        <v>0</v>
      </c>
      <c r="AH103" s="86">
        <v>0</v>
      </c>
      <c r="AI103" s="86">
        <v>0</v>
      </c>
      <c r="AJ103" s="86">
        <v>0</v>
      </c>
      <c r="AK103" s="86">
        <v>0</v>
      </c>
    </row>
    <row r="104" spans="1:37" ht="18.95" customHeight="1" x14ac:dyDescent="0.25">
      <c r="A104" s="790" t="s">
        <v>327</v>
      </c>
      <c r="B104" s="791"/>
      <c r="C104" s="791"/>
      <c r="D104" s="791"/>
      <c r="E104" s="791"/>
      <c r="F104" s="791"/>
      <c r="G104" s="791"/>
      <c r="H104" s="791"/>
      <c r="I104" s="791"/>
      <c r="J104" s="791"/>
      <c r="K104" s="791"/>
      <c r="L104" s="791"/>
      <c r="M104" s="791"/>
      <c r="N104" s="791"/>
      <c r="O104" s="791"/>
      <c r="P104" s="791"/>
      <c r="Q104" s="791"/>
      <c r="R104" s="791"/>
      <c r="S104" s="791"/>
      <c r="V104" s="102" t="s">
        <v>377</v>
      </c>
      <c r="W104" s="97">
        <v>0</v>
      </c>
      <c r="X104" s="97">
        <v>0</v>
      </c>
      <c r="Y104" s="97"/>
      <c r="Z104" s="97">
        <v>0</v>
      </c>
      <c r="AA104" s="97">
        <v>0</v>
      </c>
      <c r="AB104" s="86">
        <v>0</v>
      </c>
      <c r="AC104" s="86">
        <v>0</v>
      </c>
      <c r="AD104" s="86">
        <v>0</v>
      </c>
      <c r="AE104" s="86">
        <v>0</v>
      </c>
      <c r="AF104" s="86">
        <v>0</v>
      </c>
      <c r="AG104" s="86">
        <v>0</v>
      </c>
      <c r="AH104" s="86">
        <v>0</v>
      </c>
      <c r="AI104" s="86">
        <v>0</v>
      </c>
      <c r="AJ104" s="86">
        <v>0</v>
      </c>
      <c r="AK104" s="86">
        <v>0</v>
      </c>
    </row>
    <row r="105" spans="1:37" ht="18.95" customHeight="1" x14ac:dyDescent="0.25">
      <c r="A105" s="73" t="s">
        <v>7</v>
      </c>
      <c r="B105" s="9">
        <v>0</v>
      </c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V105" s="102" t="s">
        <v>378</v>
      </c>
      <c r="W105" s="97">
        <v>0</v>
      </c>
      <c r="X105" s="97">
        <v>0</v>
      </c>
      <c r="Y105" s="97"/>
      <c r="Z105" s="97">
        <v>0</v>
      </c>
      <c r="AA105" s="97">
        <v>0</v>
      </c>
      <c r="AB105" s="86">
        <v>0</v>
      </c>
      <c r="AC105" s="86">
        <v>0</v>
      </c>
      <c r="AD105" s="86">
        <v>0</v>
      </c>
      <c r="AE105" s="86">
        <v>0</v>
      </c>
      <c r="AF105" s="86">
        <v>0</v>
      </c>
      <c r="AG105" s="86">
        <v>0</v>
      </c>
      <c r="AH105" s="86">
        <v>0</v>
      </c>
      <c r="AI105" s="86">
        <v>0</v>
      </c>
      <c r="AJ105" s="86">
        <v>0</v>
      </c>
      <c r="AK105" s="86">
        <v>0</v>
      </c>
    </row>
    <row r="106" spans="1:37" ht="18.95" customHeight="1" x14ac:dyDescent="0.25">
      <c r="A106" s="73" t="s">
        <v>8</v>
      </c>
      <c r="B106" s="10">
        <v>1E-3</v>
      </c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V106" s="102" t="s">
        <v>378</v>
      </c>
      <c r="W106" s="97">
        <v>1E-3</v>
      </c>
      <c r="X106" s="97">
        <v>0</v>
      </c>
      <c r="Y106" s="97"/>
      <c r="Z106" s="97">
        <v>0</v>
      </c>
      <c r="AA106" s="97">
        <v>0</v>
      </c>
      <c r="AB106" s="86">
        <v>0</v>
      </c>
      <c r="AC106" s="86">
        <v>0</v>
      </c>
      <c r="AD106" s="86">
        <v>0</v>
      </c>
      <c r="AE106" s="86">
        <v>0</v>
      </c>
      <c r="AF106" s="86">
        <v>0</v>
      </c>
      <c r="AG106" s="86">
        <v>0</v>
      </c>
      <c r="AH106" s="86">
        <v>0</v>
      </c>
      <c r="AI106" s="86">
        <v>0</v>
      </c>
      <c r="AJ106" s="86">
        <v>0</v>
      </c>
      <c r="AK106" s="86">
        <v>0</v>
      </c>
    </row>
    <row r="107" spans="1:37" ht="18.95" customHeight="1" x14ac:dyDescent="0.25">
      <c r="A107" s="73" t="s">
        <v>9</v>
      </c>
      <c r="B107" s="10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V107" s="102" t="s">
        <v>9</v>
      </c>
      <c r="W107" s="97">
        <v>0</v>
      </c>
      <c r="X107" s="97">
        <v>0</v>
      </c>
      <c r="Y107" s="97"/>
      <c r="Z107" s="97">
        <v>0</v>
      </c>
      <c r="AA107" s="97">
        <v>0</v>
      </c>
      <c r="AB107" s="86">
        <v>0</v>
      </c>
      <c r="AC107" s="86">
        <v>0</v>
      </c>
      <c r="AD107" s="86">
        <v>0</v>
      </c>
      <c r="AE107" s="86">
        <v>0</v>
      </c>
      <c r="AF107" s="86">
        <v>0</v>
      </c>
      <c r="AG107" s="86">
        <v>0</v>
      </c>
      <c r="AH107" s="86">
        <v>0</v>
      </c>
      <c r="AI107" s="86">
        <v>0</v>
      </c>
      <c r="AJ107" s="86">
        <v>0</v>
      </c>
      <c r="AK107" s="86">
        <v>0</v>
      </c>
    </row>
    <row r="108" spans="1:37" ht="18.95" customHeight="1" x14ac:dyDescent="0.25">
      <c r="A108" s="73" t="s">
        <v>261</v>
      </c>
      <c r="B108" s="10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V108" s="102" t="s">
        <v>379</v>
      </c>
      <c r="W108" s="97">
        <v>0</v>
      </c>
      <c r="X108" s="97">
        <v>0</v>
      </c>
      <c r="Y108" s="97"/>
      <c r="Z108" s="97">
        <v>0</v>
      </c>
      <c r="AA108" s="97">
        <v>0</v>
      </c>
      <c r="AB108" s="86">
        <v>0</v>
      </c>
      <c r="AC108" s="86">
        <v>0</v>
      </c>
      <c r="AD108" s="86">
        <v>0</v>
      </c>
      <c r="AE108" s="86">
        <v>0</v>
      </c>
      <c r="AF108" s="86">
        <v>0</v>
      </c>
      <c r="AG108" s="86">
        <v>0</v>
      </c>
      <c r="AH108" s="86">
        <v>0</v>
      </c>
      <c r="AI108" s="86">
        <v>0</v>
      </c>
      <c r="AJ108" s="86">
        <v>0</v>
      </c>
      <c r="AK108" s="86">
        <v>0</v>
      </c>
    </row>
    <row r="109" spans="1:37" ht="18.95" customHeight="1" x14ac:dyDescent="0.25">
      <c r="A109" s="73" t="s">
        <v>11</v>
      </c>
      <c r="B109" s="10">
        <v>0</v>
      </c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V109" s="102" t="s">
        <v>380</v>
      </c>
      <c r="W109" s="97">
        <v>0</v>
      </c>
      <c r="X109" s="97">
        <v>0</v>
      </c>
      <c r="Y109" s="97"/>
      <c r="Z109" s="97">
        <v>0</v>
      </c>
      <c r="AA109" s="97">
        <v>0</v>
      </c>
      <c r="AB109" s="86">
        <v>0</v>
      </c>
      <c r="AC109" s="86">
        <v>0</v>
      </c>
      <c r="AD109" s="86">
        <v>0</v>
      </c>
      <c r="AE109" s="86">
        <v>0</v>
      </c>
      <c r="AF109" s="86">
        <v>0</v>
      </c>
      <c r="AG109" s="86">
        <v>0</v>
      </c>
      <c r="AH109" s="86">
        <v>0</v>
      </c>
      <c r="AI109" s="86">
        <v>0</v>
      </c>
      <c r="AJ109" s="86">
        <v>0</v>
      </c>
      <c r="AK109" s="86">
        <v>0</v>
      </c>
    </row>
    <row r="110" spans="1:37" ht="18.95" customHeight="1" x14ac:dyDescent="0.25">
      <c r="A110" s="73" t="s">
        <v>88</v>
      </c>
      <c r="B110" s="10">
        <v>0</v>
      </c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V110" s="102" t="s">
        <v>381</v>
      </c>
      <c r="W110" s="97">
        <v>0</v>
      </c>
      <c r="X110" s="97">
        <v>0</v>
      </c>
      <c r="Y110" s="97"/>
      <c r="Z110" s="97">
        <v>0</v>
      </c>
      <c r="AA110" s="97">
        <v>0</v>
      </c>
      <c r="AB110" s="86">
        <v>0</v>
      </c>
      <c r="AC110" s="86">
        <v>0</v>
      </c>
      <c r="AD110" s="86">
        <v>0</v>
      </c>
      <c r="AE110" s="86">
        <v>0</v>
      </c>
      <c r="AF110" s="86">
        <v>0</v>
      </c>
      <c r="AG110" s="86">
        <v>0</v>
      </c>
      <c r="AH110" s="86">
        <v>0</v>
      </c>
      <c r="AI110" s="86">
        <v>0</v>
      </c>
      <c r="AJ110" s="86">
        <v>0</v>
      </c>
      <c r="AK110" s="86">
        <v>0</v>
      </c>
    </row>
    <row r="111" spans="1:37" ht="18.95" customHeight="1" x14ac:dyDescent="0.25">
      <c r="A111" s="73" t="s">
        <v>13</v>
      </c>
      <c r="B111" s="10">
        <v>0</v>
      </c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V111" s="102" t="s">
        <v>380</v>
      </c>
      <c r="W111" s="97">
        <v>0</v>
      </c>
      <c r="X111" s="97">
        <v>0</v>
      </c>
      <c r="Y111" s="97"/>
      <c r="Z111" s="97">
        <v>0</v>
      </c>
      <c r="AA111" s="97">
        <v>0</v>
      </c>
      <c r="AB111" s="86">
        <v>0</v>
      </c>
      <c r="AC111" s="86">
        <v>0</v>
      </c>
      <c r="AD111" s="86">
        <v>0</v>
      </c>
      <c r="AE111" s="86">
        <v>0</v>
      </c>
      <c r="AF111" s="86">
        <v>0</v>
      </c>
      <c r="AG111" s="86">
        <v>0</v>
      </c>
      <c r="AH111" s="86">
        <v>0</v>
      </c>
      <c r="AI111" s="86">
        <v>0</v>
      </c>
      <c r="AJ111" s="86">
        <v>0</v>
      </c>
      <c r="AK111" s="86">
        <v>0</v>
      </c>
    </row>
    <row r="112" spans="1:37" ht="18.95" customHeight="1" x14ac:dyDescent="0.25">
      <c r="A112" s="73" t="s">
        <v>262</v>
      </c>
      <c r="B112" s="10">
        <v>0.17699999999999999</v>
      </c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V112" s="102" t="s">
        <v>382</v>
      </c>
      <c r="W112" s="97">
        <v>0.17699999999999999</v>
      </c>
      <c r="X112" s="97">
        <v>0</v>
      </c>
      <c r="Y112" s="97"/>
      <c r="Z112" s="97">
        <v>0</v>
      </c>
      <c r="AA112" s="97">
        <v>0</v>
      </c>
      <c r="AB112" s="86">
        <v>0</v>
      </c>
      <c r="AC112" s="86">
        <v>0</v>
      </c>
      <c r="AD112" s="86">
        <v>0</v>
      </c>
      <c r="AE112" s="86">
        <v>0</v>
      </c>
      <c r="AF112" s="86">
        <v>0</v>
      </c>
      <c r="AG112" s="86">
        <v>0</v>
      </c>
      <c r="AH112" s="86">
        <v>0</v>
      </c>
      <c r="AI112" s="86">
        <v>0</v>
      </c>
      <c r="AJ112" s="86">
        <v>0</v>
      </c>
      <c r="AK112" s="86">
        <v>0</v>
      </c>
    </row>
    <row r="113" spans="1:37" ht="18.95" customHeight="1" x14ac:dyDescent="0.25">
      <c r="A113" s="73" t="s">
        <v>15</v>
      </c>
      <c r="B113" s="10">
        <v>0</v>
      </c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V113" s="102" t="s">
        <v>383</v>
      </c>
      <c r="W113" s="97">
        <v>0</v>
      </c>
      <c r="X113" s="97">
        <v>0</v>
      </c>
      <c r="Y113" s="97"/>
      <c r="Z113" s="97">
        <v>0</v>
      </c>
      <c r="AA113" s="97">
        <v>0</v>
      </c>
      <c r="AB113" s="86">
        <v>0</v>
      </c>
      <c r="AC113" s="86">
        <v>0</v>
      </c>
      <c r="AD113" s="86">
        <v>0</v>
      </c>
      <c r="AE113" s="86">
        <v>0</v>
      </c>
      <c r="AF113" s="86">
        <v>0</v>
      </c>
      <c r="AG113" s="86">
        <v>0</v>
      </c>
      <c r="AH113" s="86">
        <v>0</v>
      </c>
      <c r="AI113" s="86">
        <v>0</v>
      </c>
      <c r="AJ113" s="86">
        <v>0</v>
      </c>
      <c r="AK113" s="86">
        <v>0</v>
      </c>
    </row>
    <row r="114" spans="1:37" ht="18.95" customHeight="1" x14ac:dyDescent="0.25">
      <c r="A114" s="73" t="s">
        <v>16</v>
      </c>
      <c r="B114" s="10">
        <v>0</v>
      </c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V114" s="102" t="s">
        <v>384</v>
      </c>
      <c r="W114" s="97">
        <v>0</v>
      </c>
      <c r="X114" s="97">
        <v>0</v>
      </c>
      <c r="Y114" s="97"/>
      <c r="Z114" s="97">
        <v>0</v>
      </c>
      <c r="AA114" s="97">
        <v>0</v>
      </c>
      <c r="AB114" s="86">
        <v>0</v>
      </c>
      <c r="AC114" s="86">
        <v>0</v>
      </c>
      <c r="AD114" s="86">
        <v>0</v>
      </c>
      <c r="AE114" s="86">
        <v>0</v>
      </c>
      <c r="AF114" s="86">
        <v>0</v>
      </c>
      <c r="AG114" s="86">
        <v>0</v>
      </c>
      <c r="AH114" s="86">
        <v>0</v>
      </c>
      <c r="AI114" s="86">
        <v>0</v>
      </c>
      <c r="AJ114" s="86">
        <v>0</v>
      </c>
      <c r="AK114" s="86">
        <v>0</v>
      </c>
    </row>
    <row r="115" spans="1:37" ht="18.95" customHeight="1" x14ac:dyDescent="0.25">
      <c r="A115" s="73" t="s">
        <v>17</v>
      </c>
      <c r="B115" s="10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V115" s="102" t="s">
        <v>385</v>
      </c>
      <c r="W115" s="97">
        <v>0</v>
      </c>
      <c r="X115" s="97">
        <v>0</v>
      </c>
      <c r="Y115" s="97"/>
      <c r="Z115" s="97">
        <v>0</v>
      </c>
      <c r="AA115" s="97">
        <v>0</v>
      </c>
      <c r="AB115" s="86">
        <v>0</v>
      </c>
      <c r="AC115" s="86">
        <v>0</v>
      </c>
      <c r="AD115" s="86">
        <v>0</v>
      </c>
      <c r="AE115" s="86">
        <v>0</v>
      </c>
      <c r="AF115" s="86">
        <v>0</v>
      </c>
      <c r="AG115" s="86">
        <v>0</v>
      </c>
      <c r="AH115" s="86">
        <v>0</v>
      </c>
      <c r="AI115" s="86">
        <v>0</v>
      </c>
      <c r="AJ115" s="86">
        <v>0</v>
      </c>
      <c r="AK115" s="86">
        <v>0</v>
      </c>
    </row>
    <row r="116" spans="1:37" ht="18.95" customHeight="1" x14ac:dyDescent="0.25">
      <c r="A116" s="73" t="s">
        <v>18</v>
      </c>
      <c r="B116" s="10">
        <v>0</v>
      </c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V116" s="102" t="s">
        <v>386</v>
      </c>
      <c r="W116" s="97">
        <v>0</v>
      </c>
      <c r="X116" s="97">
        <v>0</v>
      </c>
      <c r="Y116" s="97"/>
      <c r="Z116" s="97">
        <v>0</v>
      </c>
      <c r="AA116" s="97">
        <v>0</v>
      </c>
      <c r="AB116" s="86">
        <v>0</v>
      </c>
      <c r="AC116" s="86">
        <v>0</v>
      </c>
      <c r="AD116" s="86">
        <v>0</v>
      </c>
      <c r="AE116" s="86">
        <v>0</v>
      </c>
      <c r="AF116" s="86">
        <v>0</v>
      </c>
      <c r="AG116" s="86">
        <v>0</v>
      </c>
      <c r="AH116" s="86">
        <v>0</v>
      </c>
      <c r="AI116" s="86">
        <v>0</v>
      </c>
      <c r="AJ116" s="86">
        <v>0</v>
      </c>
      <c r="AK116" s="86">
        <v>0</v>
      </c>
    </row>
    <row r="117" spans="1:37" ht="18.95" customHeight="1" x14ac:dyDescent="0.25">
      <c r="A117" s="73" t="s">
        <v>19</v>
      </c>
      <c r="B117" s="10">
        <v>0</v>
      </c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V117" s="102" t="s">
        <v>387</v>
      </c>
      <c r="W117" s="97">
        <v>0</v>
      </c>
      <c r="X117" s="97">
        <v>0</v>
      </c>
      <c r="Y117" s="97"/>
      <c r="Z117" s="97">
        <v>0</v>
      </c>
      <c r="AA117" s="97">
        <v>0</v>
      </c>
      <c r="AB117" s="86">
        <v>0</v>
      </c>
      <c r="AC117" s="86">
        <v>0</v>
      </c>
      <c r="AD117" s="86">
        <v>0</v>
      </c>
      <c r="AE117" s="86">
        <v>0</v>
      </c>
      <c r="AF117" s="86">
        <v>0</v>
      </c>
      <c r="AG117" s="86">
        <v>0</v>
      </c>
      <c r="AH117" s="86">
        <v>0</v>
      </c>
      <c r="AI117" s="86">
        <v>0</v>
      </c>
      <c r="AJ117" s="86">
        <v>0</v>
      </c>
      <c r="AK117" s="86">
        <v>0</v>
      </c>
    </row>
    <row r="118" spans="1:37" ht="18.95" customHeight="1" x14ac:dyDescent="0.25">
      <c r="A118" s="790" t="s">
        <v>328</v>
      </c>
      <c r="B118" s="791"/>
      <c r="C118" s="791"/>
      <c r="D118" s="791"/>
      <c r="E118" s="791"/>
      <c r="F118" s="791"/>
      <c r="G118" s="791"/>
      <c r="H118" s="791"/>
      <c r="I118" s="791"/>
      <c r="J118" s="791"/>
      <c r="K118" s="791"/>
      <c r="L118" s="791"/>
      <c r="M118" s="791"/>
      <c r="N118" s="791"/>
      <c r="O118" s="791"/>
      <c r="P118" s="791"/>
      <c r="Q118" s="791"/>
      <c r="R118" s="791"/>
      <c r="S118" s="791"/>
      <c r="V118" s="102" t="s">
        <v>377</v>
      </c>
      <c r="W118" s="97">
        <v>0</v>
      </c>
      <c r="X118" s="97">
        <v>0</v>
      </c>
      <c r="Y118" s="97"/>
      <c r="Z118" s="97">
        <v>0</v>
      </c>
      <c r="AA118" s="97">
        <v>0</v>
      </c>
      <c r="AB118" s="86">
        <v>0</v>
      </c>
      <c r="AC118" s="86">
        <v>0</v>
      </c>
      <c r="AD118" s="86">
        <v>0</v>
      </c>
      <c r="AE118" s="86">
        <v>0</v>
      </c>
      <c r="AF118" s="86">
        <v>0</v>
      </c>
      <c r="AG118" s="86">
        <v>0</v>
      </c>
      <c r="AH118" s="86">
        <v>0</v>
      </c>
      <c r="AI118" s="86">
        <v>0</v>
      </c>
      <c r="AJ118" s="86">
        <v>0</v>
      </c>
      <c r="AK118" s="86">
        <v>0</v>
      </c>
    </row>
    <row r="119" spans="1:37" ht="18.95" customHeight="1" x14ac:dyDescent="0.25">
      <c r="A119" s="73" t="s">
        <v>7</v>
      </c>
      <c r="B119" s="77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V119" s="102" t="s">
        <v>378</v>
      </c>
      <c r="W119" s="97">
        <v>0</v>
      </c>
      <c r="X119" s="97">
        <v>0</v>
      </c>
      <c r="Y119" s="97"/>
      <c r="Z119" s="97">
        <v>0</v>
      </c>
      <c r="AA119" s="97">
        <v>0</v>
      </c>
      <c r="AB119" s="86">
        <v>0</v>
      </c>
      <c r="AC119" s="86">
        <v>0</v>
      </c>
      <c r="AD119" s="86">
        <v>0</v>
      </c>
      <c r="AE119" s="86">
        <v>0</v>
      </c>
      <c r="AF119" s="86">
        <v>0</v>
      </c>
      <c r="AG119" s="86">
        <v>0</v>
      </c>
      <c r="AH119" s="86">
        <v>0</v>
      </c>
      <c r="AI119" s="86">
        <v>0</v>
      </c>
      <c r="AJ119" s="86">
        <v>0</v>
      </c>
      <c r="AK119" s="86">
        <v>0</v>
      </c>
    </row>
    <row r="120" spans="1:37" ht="18.95" customHeight="1" x14ac:dyDescent="0.25">
      <c r="A120" s="73" t="s">
        <v>8</v>
      </c>
      <c r="B120" s="77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V120" s="102" t="s">
        <v>378</v>
      </c>
      <c r="W120" s="97">
        <v>0</v>
      </c>
      <c r="X120" s="97">
        <v>0</v>
      </c>
      <c r="Y120" s="97"/>
      <c r="Z120" s="97">
        <v>0</v>
      </c>
      <c r="AA120" s="97">
        <v>0</v>
      </c>
      <c r="AB120" s="86">
        <v>0</v>
      </c>
      <c r="AC120" s="86">
        <v>0</v>
      </c>
      <c r="AD120" s="86">
        <v>0</v>
      </c>
      <c r="AE120" s="86">
        <v>0</v>
      </c>
      <c r="AF120" s="86">
        <v>0</v>
      </c>
      <c r="AG120" s="86">
        <v>0</v>
      </c>
      <c r="AH120" s="86">
        <v>0</v>
      </c>
      <c r="AI120" s="86">
        <v>0</v>
      </c>
      <c r="AJ120" s="86">
        <v>0</v>
      </c>
      <c r="AK120" s="86">
        <v>0</v>
      </c>
    </row>
    <row r="121" spans="1:37" ht="18.95" customHeight="1" x14ac:dyDescent="0.25">
      <c r="A121" s="73" t="s">
        <v>9</v>
      </c>
      <c r="B121" s="77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V121" s="102" t="s">
        <v>9</v>
      </c>
      <c r="W121" s="97">
        <v>0</v>
      </c>
      <c r="X121" s="97">
        <v>0</v>
      </c>
      <c r="Y121" s="97"/>
      <c r="Z121" s="97">
        <v>0</v>
      </c>
      <c r="AA121" s="97">
        <v>0</v>
      </c>
      <c r="AB121" s="86">
        <v>0</v>
      </c>
      <c r="AC121" s="86">
        <v>0</v>
      </c>
      <c r="AD121" s="86">
        <v>0</v>
      </c>
      <c r="AE121" s="86">
        <v>0</v>
      </c>
      <c r="AF121" s="86">
        <v>0</v>
      </c>
      <c r="AG121" s="86">
        <v>0</v>
      </c>
      <c r="AH121" s="86">
        <v>0</v>
      </c>
      <c r="AI121" s="86">
        <v>0</v>
      </c>
      <c r="AJ121" s="86">
        <v>0</v>
      </c>
      <c r="AK121" s="86">
        <v>0</v>
      </c>
    </row>
    <row r="122" spans="1:37" ht="18.95" customHeight="1" x14ac:dyDescent="0.25">
      <c r="A122" s="73" t="s">
        <v>261</v>
      </c>
      <c r="B122" s="77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V122" s="102" t="s">
        <v>379</v>
      </c>
      <c r="W122" s="97">
        <v>0</v>
      </c>
      <c r="X122" s="97">
        <v>0</v>
      </c>
      <c r="Y122" s="97"/>
      <c r="Z122" s="97">
        <v>0</v>
      </c>
      <c r="AA122" s="97">
        <v>0</v>
      </c>
      <c r="AB122" s="86">
        <v>0</v>
      </c>
      <c r="AC122" s="86">
        <v>0</v>
      </c>
      <c r="AD122" s="86">
        <v>0</v>
      </c>
      <c r="AE122" s="86">
        <v>0</v>
      </c>
      <c r="AF122" s="86">
        <v>0</v>
      </c>
      <c r="AG122" s="86">
        <v>0</v>
      </c>
      <c r="AH122" s="86">
        <v>0</v>
      </c>
      <c r="AI122" s="86">
        <v>0</v>
      </c>
      <c r="AJ122" s="86">
        <v>0</v>
      </c>
      <c r="AK122" s="86">
        <v>0</v>
      </c>
    </row>
    <row r="123" spans="1:37" ht="18.95" customHeight="1" x14ac:dyDescent="0.25">
      <c r="A123" s="73" t="s">
        <v>11</v>
      </c>
      <c r="B123" s="77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V123" s="102" t="s">
        <v>380</v>
      </c>
      <c r="W123" s="97">
        <v>0</v>
      </c>
      <c r="X123" s="97">
        <v>0</v>
      </c>
      <c r="Y123" s="97"/>
      <c r="Z123" s="97">
        <v>0</v>
      </c>
      <c r="AA123" s="97">
        <v>0</v>
      </c>
      <c r="AB123" s="86">
        <v>0</v>
      </c>
      <c r="AC123" s="86">
        <v>0</v>
      </c>
      <c r="AD123" s="86">
        <v>0</v>
      </c>
      <c r="AE123" s="86">
        <v>0</v>
      </c>
      <c r="AF123" s="86">
        <v>0</v>
      </c>
      <c r="AG123" s="86">
        <v>0</v>
      </c>
      <c r="AH123" s="86">
        <v>0</v>
      </c>
      <c r="AI123" s="86">
        <v>0</v>
      </c>
      <c r="AJ123" s="86">
        <v>0</v>
      </c>
      <c r="AK123" s="86">
        <v>0</v>
      </c>
    </row>
    <row r="124" spans="1:37" ht="18.95" customHeight="1" x14ac:dyDescent="0.25">
      <c r="A124" s="73" t="s">
        <v>88</v>
      </c>
      <c r="B124" s="77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V124" s="102" t="s">
        <v>381</v>
      </c>
      <c r="W124" s="97">
        <v>0</v>
      </c>
      <c r="X124" s="97">
        <v>0</v>
      </c>
      <c r="Y124" s="97"/>
      <c r="Z124" s="97">
        <v>0</v>
      </c>
      <c r="AA124" s="97">
        <v>0</v>
      </c>
      <c r="AB124" s="86">
        <v>0</v>
      </c>
      <c r="AC124" s="86">
        <v>0</v>
      </c>
      <c r="AD124" s="86">
        <v>0</v>
      </c>
      <c r="AE124" s="86">
        <v>0</v>
      </c>
      <c r="AF124" s="86">
        <v>0</v>
      </c>
      <c r="AG124" s="86">
        <v>0</v>
      </c>
      <c r="AH124" s="86">
        <v>0</v>
      </c>
      <c r="AI124" s="86">
        <v>0</v>
      </c>
      <c r="AJ124" s="86">
        <v>0</v>
      </c>
      <c r="AK124" s="86">
        <v>0</v>
      </c>
    </row>
    <row r="125" spans="1:37" ht="18.95" customHeight="1" x14ac:dyDescent="0.25">
      <c r="A125" s="73" t="s">
        <v>13</v>
      </c>
      <c r="B125" s="77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V125" s="102" t="s">
        <v>380</v>
      </c>
      <c r="W125" s="97">
        <v>0</v>
      </c>
      <c r="X125" s="97">
        <v>0</v>
      </c>
      <c r="Y125" s="97"/>
      <c r="Z125" s="97">
        <v>0</v>
      </c>
      <c r="AA125" s="97">
        <v>0</v>
      </c>
      <c r="AB125" s="86">
        <v>0</v>
      </c>
      <c r="AC125" s="86">
        <v>0</v>
      </c>
      <c r="AD125" s="86">
        <v>0</v>
      </c>
      <c r="AE125" s="86">
        <v>0</v>
      </c>
      <c r="AF125" s="86">
        <v>0</v>
      </c>
      <c r="AG125" s="86">
        <v>0</v>
      </c>
      <c r="AH125" s="86">
        <v>0</v>
      </c>
      <c r="AI125" s="86">
        <v>0</v>
      </c>
      <c r="AJ125" s="86">
        <v>0</v>
      </c>
      <c r="AK125" s="86">
        <v>0</v>
      </c>
    </row>
    <row r="126" spans="1:37" ht="18.95" customHeight="1" x14ac:dyDescent="0.25">
      <c r="A126" s="73" t="s">
        <v>262</v>
      </c>
      <c r="B126" s="77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V126" s="102" t="s">
        <v>382</v>
      </c>
      <c r="W126" s="97">
        <v>0</v>
      </c>
      <c r="X126" s="97">
        <v>0</v>
      </c>
      <c r="Y126" s="97"/>
      <c r="Z126" s="97">
        <v>0</v>
      </c>
      <c r="AA126" s="97">
        <v>0</v>
      </c>
      <c r="AB126" s="86">
        <v>0</v>
      </c>
      <c r="AC126" s="86">
        <v>0</v>
      </c>
      <c r="AD126" s="86">
        <v>0</v>
      </c>
      <c r="AE126" s="86">
        <v>0</v>
      </c>
      <c r="AF126" s="86">
        <v>0</v>
      </c>
      <c r="AG126" s="86">
        <v>0</v>
      </c>
      <c r="AH126" s="86">
        <v>0</v>
      </c>
      <c r="AI126" s="86">
        <v>0</v>
      </c>
      <c r="AJ126" s="86">
        <v>0</v>
      </c>
      <c r="AK126" s="86">
        <v>0</v>
      </c>
    </row>
    <row r="127" spans="1:37" ht="18.95" customHeight="1" x14ac:dyDescent="0.25">
      <c r="A127" s="73" t="s">
        <v>15</v>
      </c>
      <c r="B127" s="77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V127" s="102" t="s">
        <v>383</v>
      </c>
      <c r="W127" s="97">
        <v>0</v>
      </c>
      <c r="X127" s="97">
        <v>0</v>
      </c>
      <c r="Y127" s="97"/>
      <c r="Z127" s="97">
        <v>0</v>
      </c>
      <c r="AA127" s="97">
        <v>0</v>
      </c>
      <c r="AB127" s="86">
        <v>0</v>
      </c>
      <c r="AC127" s="86">
        <v>0</v>
      </c>
      <c r="AD127" s="86">
        <v>0</v>
      </c>
      <c r="AE127" s="86">
        <v>0</v>
      </c>
      <c r="AF127" s="86">
        <v>0</v>
      </c>
      <c r="AG127" s="86">
        <v>0</v>
      </c>
      <c r="AH127" s="86">
        <v>0</v>
      </c>
      <c r="AI127" s="86">
        <v>0</v>
      </c>
      <c r="AJ127" s="86">
        <v>0</v>
      </c>
      <c r="AK127" s="86">
        <v>0</v>
      </c>
    </row>
    <row r="128" spans="1:37" ht="18.95" customHeight="1" x14ac:dyDescent="0.25">
      <c r="A128" s="73" t="s">
        <v>16</v>
      </c>
      <c r="B128" s="77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V128" s="102" t="s">
        <v>384</v>
      </c>
      <c r="W128" s="97">
        <v>0</v>
      </c>
      <c r="X128" s="97">
        <v>0</v>
      </c>
      <c r="Y128" s="97"/>
      <c r="Z128" s="97">
        <v>0</v>
      </c>
      <c r="AA128" s="97">
        <v>0</v>
      </c>
      <c r="AB128" s="86">
        <v>0</v>
      </c>
      <c r="AC128" s="86">
        <v>0</v>
      </c>
      <c r="AD128" s="86">
        <v>0</v>
      </c>
      <c r="AE128" s="86">
        <v>0</v>
      </c>
      <c r="AF128" s="86">
        <v>0</v>
      </c>
      <c r="AG128" s="86">
        <v>0</v>
      </c>
      <c r="AH128" s="86">
        <v>0</v>
      </c>
      <c r="AI128" s="86">
        <v>0</v>
      </c>
      <c r="AJ128" s="86">
        <v>0</v>
      </c>
      <c r="AK128" s="86">
        <v>0</v>
      </c>
    </row>
    <row r="129" spans="1:37" ht="18.95" customHeight="1" x14ac:dyDescent="0.25">
      <c r="A129" s="73" t="s">
        <v>17</v>
      </c>
      <c r="B129" s="77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V129" s="102" t="s">
        <v>385</v>
      </c>
      <c r="W129" s="97">
        <v>0</v>
      </c>
      <c r="X129" s="97">
        <v>0</v>
      </c>
      <c r="Y129" s="97"/>
      <c r="Z129" s="97">
        <v>0</v>
      </c>
      <c r="AA129" s="97">
        <v>0</v>
      </c>
      <c r="AB129" s="86">
        <v>0</v>
      </c>
      <c r="AC129" s="86">
        <v>0</v>
      </c>
      <c r="AD129" s="86">
        <v>0</v>
      </c>
      <c r="AE129" s="86">
        <v>0</v>
      </c>
      <c r="AF129" s="86">
        <v>0</v>
      </c>
      <c r="AG129" s="86">
        <v>0</v>
      </c>
      <c r="AH129" s="86">
        <v>0</v>
      </c>
      <c r="AI129" s="86">
        <v>0</v>
      </c>
      <c r="AJ129" s="86">
        <v>0</v>
      </c>
      <c r="AK129" s="86">
        <v>0</v>
      </c>
    </row>
    <row r="130" spans="1:37" ht="18.95" customHeight="1" x14ac:dyDescent="0.25">
      <c r="A130" s="73" t="s">
        <v>18</v>
      </c>
      <c r="B130" s="77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V130" s="102" t="s">
        <v>386</v>
      </c>
      <c r="W130" s="97">
        <v>0</v>
      </c>
      <c r="X130" s="97">
        <v>0</v>
      </c>
      <c r="Y130" s="97"/>
      <c r="Z130" s="97">
        <v>0</v>
      </c>
      <c r="AA130" s="97">
        <v>0</v>
      </c>
      <c r="AB130" s="86">
        <v>0</v>
      </c>
      <c r="AC130" s="86">
        <v>0</v>
      </c>
      <c r="AD130" s="86">
        <v>0</v>
      </c>
      <c r="AE130" s="86">
        <v>0</v>
      </c>
      <c r="AF130" s="86">
        <v>0</v>
      </c>
      <c r="AG130" s="86">
        <v>0</v>
      </c>
      <c r="AH130" s="86">
        <v>0</v>
      </c>
      <c r="AI130" s="86">
        <v>0</v>
      </c>
      <c r="AJ130" s="86">
        <v>0</v>
      </c>
      <c r="AK130" s="86">
        <v>0</v>
      </c>
    </row>
    <row r="131" spans="1:37" ht="18.95" customHeight="1" x14ac:dyDescent="0.25">
      <c r="A131" s="73" t="s">
        <v>19</v>
      </c>
      <c r="B131" s="77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V131" s="102" t="s">
        <v>387</v>
      </c>
      <c r="W131" s="97">
        <v>0</v>
      </c>
      <c r="X131" s="97">
        <v>0</v>
      </c>
      <c r="Y131" s="97"/>
      <c r="Z131" s="97">
        <v>0</v>
      </c>
      <c r="AA131" s="97">
        <v>0</v>
      </c>
      <c r="AB131" s="86">
        <v>0</v>
      </c>
      <c r="AC131" s="86">
        <v>0</v>
      </c>
      <c r="AD131" s="86">
        <v>0</v>
      </c>
      <c r="AE131" s="86">
        <v>0</v>
      </c>
      <c r="AF131" s="86">
        <v>0</v>
      </c>
      <c r="AG131" s="86">
        <v>0</v>
      </c>
      <c r="AH131" s="86">
        <v>0</v>
      </c>
      <c r="AI131" s="86">
        <v>0</v>
      </c>
      <c r="AJ131" s="86">
        <v>0</v>
      </c>
      <c r="AK131" s="86">
        <v>0</v>
      </c>
    </row>
    <row r="132" spans="1:37" ht="18.95" customHeight="1" x14ac:dyDescent="0.25">
      <c r="A132" s="790" t="s">
        <v>329</v>
      </c>
      <c r="B132" s="798"/>
      <c r="C132" s="798"/>
      <c r="D132" s="798"/>
      <c r="E132" s="798"/>
      <c r="F132" s="798"/>
      <c r="G132" s="798"/>
      <c r="H132" s="798"/>
      <c r="I132" s="798"/>
      <c r="J132" s="798"/>
      <c r="K132" s="798"/>
      <c r="L132" s="798"/>
      <c r="M132" s="798"/>
      <c r="N132" s="798"/>
      <c r="O132" s="798"/>
      <c r="P132" s="798"/>
      <c r="Q132" s="798"/>
      <c r="R132" s="798"/>
      <c r="S132" s="798"/>
      <c r="V132" s="102" t="s">
        <v>377</v>
      </c>
      <c r="W132" s="97">
        <v>0</v>
      </c>
      <c r="X132" s="97">
        <v>0</v>
      </c>
      <c r="Y132" s="97"/>
      <c r="Z132" s="97">
        <v>0</v>
      </c>
      <c r="AA132" s="97">
        <v>0</v>
      </c>
      <c r="AB132" s="86">
        <v>0</v>
      </c>
      <c r="AC132" s="86">
        <v>0</v>
      </c>
      <c r="AD132" s="86">
        <v>0</v>
      </c>
      <c r="AE132" s="86">
        <v>0</v>
      </c>
      <c r="AF132" s="86">
        <v>0</v>
      </c>
      <c r="AG132" s="86">
        <v>0</v>
      </c>
      <c r="AH132" s="86">
        <v>0</v>
      </c>
      <c r="AI132" s="86">
        <v>0</v>
      </c>
      <c r="AJ132" s="86">
        <v>0</v>
      </c>
      <c r="AK132" s="86">
        <v>0</v>
      </c>
    </row>
    <row r="133" spans="1:37" ht="18.95" customHeight="1" x14ac:dyDescent="0.25">
      <c r="A133" s="73" t="s">
        <v>263</v>
      </c>
      <c r="B133" s="77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V133" s="102" t="s">
        <v>388</v>
      </c>
      <c r="W133" s="97">
        <v>0</v>
      </c>
      <c r="X133" s="97">
        <v>0</v>
      </c>
      <c r="Y133" s="97"/>
      <c r="Z133" s="97">
        <v>0</v>
      </c>
      <c r="AA133" s="97">
        <v>0</v>
      </c>
      <c r="AB133" s="86">
        <v>0</v>
      </c>
      <c r="AC133" s="86">
        <v>0</v>
      </c>
      <c r="AD133" s="86">
        <v>0</v>
      </c>
      <c r="AE133" s="86">
        <v>0</v>
      </c>
      <c r="AF133" s="86">
        <v>0</v>
      </c>
      <c r="AG133" s="86">
        <v>0</v>
      </c>
      <c r="AH133" s="86">
        <v>0</v>
      </c>
      <c r="AI133" s="86">
        <v>0</v>
      </c>
      <c r="AJ133" s="86">
        <v>0</v>
      </c>
      <c r="AK133" s="86">
        <v>0</v>
      </c>
    </row>
    <row r="134" spans="1:37" ht="18.95" customHeight="1" x14ac:dyDescent="0.25">
      <c r="A134" s="73" t="s">
        <v>264</v>
      </c>
      <c r="B134" s="77">
        <v>46.7</v>
      </c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V134" s="102" t="s">
        <v>389</v>
      </c>
      <c r="W134" s="97">
        <v>46.7</v>
      </c>
      <c r="X134" s="97">
        <v>0</v>
      </c>
      <c r="Y134" s="97"/>
      <c r="Z134" s="97">
        <v>0</v>
      </c>
      <c r="AA134" s="97">
        <v>0</v>
      </c>
      <c r="AB134" s="86">
        <v>0</v>
      </c>
      <c r="AC134" s="86">
        <v>0</v>
      </c>
      <c r="AD134" s="86">
        <v>0</v>
      </c>
      <c r="AE134" s="86">
        <v>0</v>
      </c>
      <c r="AF134" s="86">
        <v>0</v>
      </c>
      <c r="AG134" s="86">
        <v>0</v>
      </c>
      <c r="AH134" s="86">
        <v>0</v>
      </c>
      <c r="AI134" s="86">
        <v>0</v>
      </c>
      <c r="AJ134" s="86">
        <v>0</v>
      </c>
      <c r="AK134" s="86">
        <v>0</v>
      </c>
    </row>
    <row r="135" spans="1:37" ht="18.95" customHeight="1" x14ac:dyDescent="0.25">
      <c r="A135" s="73" t="s">
        <v>265</v>
      </c>
      <c r="B135" s="77">
        <v>19.2</v>
      </c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V135" s="102" t="s">
        <v>389</v>
      </c>
      <c r="W135" s="97">
        <v>19.2</v>
      </c>
      <c r="X135" s="97">
        <v>0</v>
      </c>
      <c r="Y135" s="97"/>
      <c r="Z135" s="97">
        <v>0</v>
      </c>
      <c r="AA135" s="97">
        <v>0</v>
      </c>
      <c r="AB135" s="86">
        <v>0</v>
      </c>
      <c r="AC135" s="86">
        <v>0</v>
      </c>
      <c r="AD135" s="86">
        <v>0</v>
      </c>
      <c r="AE135" s="86">
        <v>0</v>
      </c>
      <c r="AF135" s="86">
        <v>0</v>
      </c>
      <c r="AG135" s="86">
        <v>0</v>
      </c>
      <c r="AH135" s="86">
        <v>0</v>
      </c>
      <c r="AI135" s="86">
        <v>0</v>
      </c>
      <c r="AJ135" s="86">
        <v>0</v>
      </c>
      <c r="AK135" s="86">
        <v>0</v>
      </c>
    </row>
    <row r="136" spans="1:37" ht="18.95" customHeight="1" x14ac:dyDescent="0.25">
      <c r="A136" s="73" t="s">
        <v>266</v>
      </c>
      <c r="B136" s="77">
        <v>25.2</v>
      </c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V136" s="102" t="s">
        <v>389</v>
      </c>
      <c r="W136" s="97">
        <v>25.2</v>
      </c>
      <c r="X136" s="97">
        <v>0</v>
      </c>
      <c r="Y136" s="97"/>
      <c r="Z136" s="97">
        <v>0</v>
      </c>
      <c r="AA136" s="97">
        <v>0</v>
      </c>
      <c r="AB136" s="86">
        <v>0</v>
      </c>
      <c r="AC136" s="86">
        <v>0</v>
      </c>
      <c r="AD136" s="86">
        <v>0</v>
      </c>
      <c r="AE136" s="86">
        <v>0</v>
      </c>
      <c r="AF136" s="86">
        <v>0</v>
      </c>
      <c r="AG136" s="86">
        <v>0</v>
      </c>
      <c r="AH136" s="86">
        <v>0</v>
      </c>
      <c r="AI136" s="86">
        <v>0</v>
      </c>
      <c r="AJ136" s="86">
        <v>0</v>
      </c>
      <c r="AK136" s="86">
        <v>0</v>
      </c>
    </row>
    <row r="137" spans="1:37" ht="18.95" customHeight="1" x14ac:dyDescent="0.25">
      <c r="A137" s="73" t="s">
        <v>267</v>
      </c>
      <c r="B137" s="77">
        <v>36.299999999999997</v>
      </c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V137" s="102" t="s">
        <v>389</v>
      </c>
      <c r="W137" s="97">
        <v>36.299999999999997</v>
      </c>
      <c r="X137" s="97">
        <v>0</v>
      </c>
      <c r="Y137" s="97"/>
      <c r="Z137" s="97">
        <v>0</v>
      </c>
      <c r="AA137" s="97">
        <v>0</v>
      </c>
      <c r="AB137" s="86">
        <v>0</v>
      </c>
      <c r="AC137" s="86">
        <v>0</v>
      </c>
      <c r="AD137" s="86">
        <v>0</v>
      </c>
      <c r="AE137" s="86">
        <v>0</v>
      </c>
      <c r="AF137" s="86">
        <v>0</v>
      </c>
      <c r="AG137" s="86">
        <v>0</v>
      </c>
      <c r="AH137" s="86">
        <v>0</v>
      </c>
      <c r="AI137" s="86">
        <v>0</v>
      </c>
      <c r="AJ137" s="86">
        <v>0</v>
      </c>
      <c r="AK137" s="86">
        <v>0</v>
      </c>
    </row>
    <row r="138" spans="1:37" ht="18.95" customHeight="1" x14ac:dyDescent="0.25">
      <c r="A138" s="73" t="s">
        <v>268</v>
      </c>
      <c r="B138" s="77">
        <v>44.9</v>
      </c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V138" s="102" t="s">
        <v>389</v>
      </c>
      <c r="W138" s="97">
        <v>44.9</v>
      </c>
      <c r="X138" s="97">
        <v>0</v>
      </c>
      <c r="Y138" s="97"/>
      <c r="Z138" s="97">
        <v>0</v>
      </c>
      <c r="AA138" s="97">
        <v>0</v>
      </c>
      <c r="AB138" s="86">
        <v>0</v>
      </c>
      <c r="AC138" s="86">
        <v>0</v>
      </c>
      <c r="AD138" s="86">
        <v>0</v>
      </c>
      <c r="AE138" s="86">
        <v>0</v>
      </c>
      <c r="AF138" s="86">
        <v>0</v>
      </c>
      <c r="AG138" s="86">
        <v>0</v>
      </c>
      <c r="AH138" s="86">
        <v>0</v>
      </c>
      <c r="AI138" s="86">
        <v>0</v>
      </c>
      <c r="AJ138" s="86">
        <v>0</v>
      </c>
      <c r="AK138" s="86">
        <v>0</v>
      </c>
    </row>
    <row r="139" spans="1:37" ht="18.95" customHeight="1" x14ac:dyDescent="0.25">
      <c r="A139" s="73" t="s">
        <v>20</v>
      </c>
      <c r="B139" s="77">
        <v>90.3</v>
      </c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V139" s="102" t="s">
        <v>389</v>
      </c>
      <c r="W139" s="97">
        <v>90.3</v>
      </c>
      <c r="X139" s="97">
        <v>0</v>
      </c>
      <c r="Y139" s="97"/>
      <c r="Z139" s="97">
        <v>0</v>
      </c>
      <c r="AA139" s="97">
        <v>0</v>
      </c>
      <c r="AB139" s="86">
        <v>0</v>
      </c>
      <c r="AC139" s="86">
        <v>0</v>
      </c>
      <c r="AD139" s="86">
        <v>0</v>
      </c>
      <c r="AE139" s="86">
        <v>0</v>
      </c>
      <c r="AF139" s="86">
        <v>0</v>
      </c>
      <c r="AG139" s="86">
        <v>0</v>
      </c>
      <c r="AH139" s="86">
        <v>0</v>
      </c>
      <c r="AI139" s="86">
        <v>0</v>
      </c>
      <c r="AJ139" s="86">
        <v>0</v>
      </c>
      <c r="AK139" s="86">
        <v>0</v>
      </c>
    </row>
    <row r="140" spans="1:37" ht="18.95" customHeight="1" x14ac:dyDescent="0.25">
      <c r="A140" s="73" t="s">
        <v>21</v>
      </c>
      <c r="B140" s="77">
        <v>90.3</v>
      </c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V140" s="102" t="s">
        <v>389</v>
      </c>
      <c r="W140" s="97">
        <v>90.3</v>
      </c>
      <c r="X140" s="97">
        <v>0</v>
      </c>
      <c r="Y140" s="97"/>
      <c r="Z140" s="97">
        <v>0</v>
      </c>
      <c r="AA140" s="97">
        <v>0</v>
      </c>
      <c r="AB140" s="86">
        <v>0</v>
      </c>
      <c r="AC140" s="86">
        <v>0</v>
      </c>
      <c r="AD140" s="86">
        <v>0</v>
      </c>
      <c r="AE140" s="86">
        <v>0</v>
      </c>
      <c r="AF140" s="86">
        <v>0</v>
      </c>
      <c r="AG140" s="86">
        <v>0</v>
      </c>
      <c r="AH140" s="86">
        <v>0</v>
      </c>
      <c r="AI140" s="86">
        <v>0</v>
      </c>
      <c r="AJ140" s="86">
        <v>0</v>
      </c>
      <c r="AK140" s="86">
        <v>0</v>
      </c>
    </row>
    <row r="141" spans="1:37" ht="18.95" customHeight="1" x14ac:dyDescent="0.25">
      <c r="A141" s="73" t="s">
        <v>22</v>
      </c>
      <c r="B141" s="77">
        <v>81.2</v>
      </c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V141" s="102" t="s">
        <v>389</v>
      </c>
      <c r="W141" s="97">
        <v>81.2</v>
      </c>
      <c r="X141" s="97">
        <v>0</v>
      </c>
      <c r="Y141" s="97"/>
      <c r="Z141" s="97">
        <v>0</v>
      </c>
      <c r="AA141" s="97">
        <v>0</v>
      </c>
      <c r="AB141" s="86">
        <v>0</v>
      </c>
      <c r="AC141" s="86">
        <v>0</v>
      </c>
      <c r="AD141" s="86">
        <v>0</v>
      </c>
      <c r="AE141" s="86">
        <v>0</v>
      </c>
      <c r="AF141" s="86">
        <v>0</v>
      </c>
      <c r="AG141" s="86">
        <v>0</v>
      </c>
      <c r="AH141" s="86">
        <v>0</v>
      </c>
      <c r="AI141" s="86">
        <v>0</v>
      </c>
      <c r="AJ141" s="86">
        <v>0</v>
      </c>
      <c r="AK141" s="86">
        <v>0</v>
      </c>
    </row>
    <row r="142" spans="1:37" ht="18.95" customHeight="1" x14ac:dyDescent="0.25">
      <c r="A142" s="73" t="s">
        <v>23</v>
      </c>
      <c r="B142" s="77">
        <v>93</v>
      </c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V142" s="102" t="s">
        <v>389</v>
      </c>
      <c r="W142" s="97">
        <v>93</v>
      </c>
      <c r="X142" s="97">
        <v>0</v>
      </c>
      <c r="Y142" s="97"/>
      <c r="Z142" s="97">
        <v>0</v>
      </c>
      <c r="AA142" s="97">
        <v>0</v>
      </c>
      <c r="AB142" s="86">
        <v>0</v>
      </c>
      <c r="AC142" s="86">
        <v>0</v>
      </c>
      <c r="AD142" s="86">
        <v>0</v>
      </c>
      <c r="AE142" s="86">
        <v>0</v>
      </c>
      <c r="AF142" s="86">
        <v>0</v>
      </c>
      <c r="AG142" s="86">
        <v>0</v>
      </c>
      <c r="AH142" s="86">
        <v>0</v>
      </c>
      <c r="AI142" s="86">
        <v>0</v>
      </c>
      <c r="AJ142" s="86">
        <v>0</v>
      </c>
      <c r="AK142" s="86">
        <v>0</v>
      </c>
    </row>
    <row r="143" spans="1:37" ht="18.95" customHeight="1" x14ac:dyDescent="0.25">
      <c r="A143" s="73" t="s">
        <v>24</v>
      </c>
      <c r="B143" s="77">
        <v>85</v>
      </c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V143" s="102" t="s">
        <v>389</v>
      </c>
      <c r="W143" s="97">
        <v>85</v>
      </c>
      <c r="X143" s="97">
        <v>0</v>
      </c>
      <c r="Y143" s="97"/>
      <c r="Z143" s="97">
        <v>0</v>
      </c>
      <c r="AA143" s="97">
        <v>0</v>
      </c>
      <c r="AB143" s="86">
        <v>0</v>
      </c>
      <c r="AC143" s="86">
        <v>0</v>
      </c>
      <c r="AD143" s="86">
        <v>0</v>
      </c>
      <c r="AE143" s="86">
        <v>0</v>
      </c>
      <c r="AF143" s="86">
        <v>0</v>
      </c>
      <c r="AG143" s="86">
        <v>0</v>
      </c>
      <c r="AH143" s="86">
        <v>0</v>
      </c>
      <c r="AI143" s="86">
        <v>0</v>
      </c>
      <c r="AJ143" s="86">
        <v>0</v>
      </c>
      <c r="AK143" s="86">
        <v>0</v>
      </c>
    </row>
    <row r="144" spans="1:37" ht="18.95" customHeight="1" x14ac:dyDescent="0.25">
      <c r="A144" s="73" t="s">
        <v>25</v>
      </c>
      <c r="B144" s="77">
        <v>96.3</v>
      </c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V144" s="102" t="s">
        <v>389</v>
      </c>
      <c r="W144" s="97">
        <v>96.3</v>
      </c>
      <c r="X144" s="97">
        <v>0</v>
      </c>
      <c r="Y144" s="97"/>
      <c r="Z144" s="97">
        <v>0</v>
      </c>
      <c r="AA144" s="97">
        <v>0</v>
      </c>
      <c r="AB144" s="86">
        <v>0</v>
      </c>
      <c r="AC144" s="86">
        <v>0</v>
      </c>
      <c r="AD144" s="86">
        <v>0</v>
      </c>
      <c r="AE144" s="86">
        <v>0</v>
      </c>
      <c r="AF144" s="86">
        <v>0</v>
      </c>
      <c r="AG144" s="86">
        <v>0</v>
      </c>
      <c r="AH144" s="86">
        <v>0</v>
      </c>
      <c r="AI144" s="86">
        <v>0</v>
      </c>
      <c r="AJ144" s="86">
        <v>0</v>
      </c>
      <c r="AK144" s="86">
        <v>0</v>
      </c>
    </row>
    <row r="145" spans="1:37" ht="18.95" customHeight="1" x14ac:dyDescent="0.25">
      <c r="A145" s="73" t="s">
        <v>26</v>
      </c>
      <c r="B145" s="77">
        <v>93.7</v>
      </c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V145" s="102" t="s">
        <v>389</v>
      </c>
      <c r="W145" s="97">
        <v>93.7</v>
      </c>
      <c r="X145" s="97">
        <v>0</v>
      </c>
      <c r="Y145" s="97"/>
      <c r="Z145" s="97">
        <v>0</v>
      </c>
      <c r="AA145" s="97">
        <v>0</v>
      </c>
      <c r="AB145" s="86">
        <v>0</v>
      </c>
      <c r="AC145" s="86">
        <v>0</v>
      </c>
      <c r="AD145" s="86">
        <v>0</v>
      </c>
      <c r="AE145" s="86">
        <v>0</v>
      </c>
      <c r="AF145" s="86">
        <v>0</v>
      </c>
      <c r="AG145" s="86">
        <v>0</v>
      </c>
      <c r="AH145" s="86">
        <v>0</v>
      </c>
      <c r="AI145" s="86">
        <v>0</v>
      </c>
      <c r="AJ145" s="86">
        <v>0</v>
      </c>
      <c r="AK145" s="86">
        <v>0</v>
      </c>
    </row>
    <row r="146" spans="1:37" ht="18.95" customHeight="1" x14ac:dyDescent="0.25">
      <c r="A146" s="73" t="s">
        <v>27</v>
      </c>
      <c r="B146" s="77">
        <v>86.5</v>
      </c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V146" s="102" t="s">
        <v>389</v>
      </c>
      <c r="W146" s="97">
        <v>86.5</v>
      </c>
      <c r="X146" s="97">
        <v>0</v>
      </c>
      <c r="Y146" s="97"/>
      <c r="Z146" s="97">
        <v>0</v>
      </c>
      <c r="AA146" s="97">
        <v>0</v>
      </c>
      <c r="AB146" s="86">
        <v>0</v>
      </c>
      <c r="AC146" s="86">
        <v>0</v>
      </c>
      <c r="AD146" s="86">
        <v>0</v>
      </c>
      <c r="AE146" s="86">
        <v>0</v>
      </c>
      <c r="AF146" s="86">
        <v>0</v>
      </c>
      <c r="AG146" s="86">
        <v>0</v>
      </c>
      <c r="AH146" s="86">
        <v>0</v>
      </c>
      <c r="AI146" s="86">
        <v>0</v>
      </c>
      <c r="AJ146" s="86">
        <v>0</v>
      </c>
      <c r="AK146" s="86">
        <v>0</v>
      </c>
    </row>
    <row r="147" spans="1:37" ht="18.95" customHeight="1" x14ac:dyDescent="0.25">
      <c r="A147" s="73" t="s">
        <v>28</v>
      </c>
      <c r="B147" s="77">
        <v>86.6</v>
      </c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V147" s="102" t="s">
        <v>389</v>
      </c>
      <c r="W147" s="97">
        <v>86.6</v>
      </c>
      <c r="X147" s="97">
        <v>0</v>
      </c>
      <c r="Y147" s="97"/>
      <c r="Z147" s="97">
        <v>0</v>
      </c>
      <c r="AA147" s="97">
        <v>0</v>
      </c>
      <c r="AB147" s="86">
        <v>0</v>
      </c>
      <c r="AC147" s="86">
        <v>0</v>
      </c>
      <c r="AD147" s="86">
        <v>0</v>
      </c>
      <c r="AE147" s="86">
        <v>0</v>
      </c>
      <c r="AF147" s="86">
        <v>0</v>
      </c>
      <c r="AG147" s="86">
        <v>0</v>
      </c>
      <c r="AH147" s="86">
        <v>0</v>
      </c>
      <c r="AI147" s="86">
        <v>0</v>
      </c>
      <c r="AJ147" s="86">
        <v>0</v>
      </c>
      <c r="AK147" s="86">
        <v>0</v>
      </c>
    </row>
    <row r="148" spans="1:37" ht="18.95" customHeight="1" x14ac:dyDescent="0.25">
      <c r="A148" s="790" t="s">
        <v>330</v>
      </c>
      <c r="B148" s="798"/>
      <c r="C148" s="798"/>
      <c r="D148" s="798"/>
      <c r="E148" s="798"/>
      <c r="F148" s="798"/>
      <c r="G148" s="798"/>
      <c r="H148" s="798"/>
      <c r="I148" s="798"/>
      <c r="J148" s="798"/>
      <c r="K148" s="798"/>
      <c r="L148" s="798"/>
      <c r="M148" s="798"/>
      <c r="N148" s="798"/>
      <c r="O148" s="798"/>
      <c r="P148" s="798"/>
      <c r="Q148" s="798"/>
      <c r="R148" s="798"/>
      <c r="S148" s="798"/>
      <c r="V148" s="102" t="s">
        <v>377</v>
      </c>
      <c r="W148" s="97">
        <v>0</v>
      </c>
      <c r="X148" s="97">
        <v>0</v>
      </c>
      <c r="Y148" s="97"/>
      <c r="Z148" s="97">
        <v>0</v>
      </c>
      <c r="AA148" s="97">
        <v>0</v>
      </c>
      <c r="AB148" s="86">
        <v>0</v>
      </c>
      <c r="AC148" s="86">
        <v>0</v>
      </c>
      <c r="AD148" s="86">
        <v>0</v>
      </c>
      <c r="AE148" s="86">
        <v>0</v>
      </c>
      <c r="AF148" s="86">
        <v>0</v>
      </c>
      <c r="AG148" s="86">
        <v>0</v>
      </c>
      <c r="AH148" s="86">
        <v>0</v>
      </c>
      <c r="AI148" s="86">
        <v>0</v>
      </c>
      <c r="AJ148" s="86">
        <v>0</v>
      </c>
      <c r="AK148" s="86">
        <v>0</v>
      </c>
    </row>
    <row r="149" spans="1:37" ht="18.95" customHeight="1" x14ac:dyDescent="0.25">
      <c r="A149" s="73" t="s">
        <v>263</v>
      </c>
      <c r="B149" s="77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V149" s="102" t="s">
        <v>388</v>
      </c>
      <c r="W149" s="97">
        <v>0</v>
      </c>
      <c r="X149" s="97">
        <v>0</v>
      </c>
      <c r="Y149" s="97"/>
      <c r="Z149" s="97">
        <v>0</v>
      </c>
      <c r="AA149" s="97">
        <v>0</v>
      </c>
      <c r="AB149" s="86">
        <v>0</v>
      </c>
      <c r="AC149" s="86">
        <v>0</v>
      </c>
      <c r="AD149" s="86">
        <v>0</v>
      </c>
      <c r="AE149" s="86">
        <v>0</v>
      </c>
      <c r="AF149" s="86">
        <v>0</v>
      </c>
      <c r="AG149" s="86">
        <v>0</v>
      </c>
      <c r="AH149" s="86">
        <v>0</v>
      </c>
      <c r="AI149" s="86">
        <v>0</v>
      </c>
      <c r="AJ149" s="86">
        <v>0</v>
      </c>
      <c r="AK149" s="86">
        <v>0</v>
      </c>
    </row>
    <row r="150" spans="1:37" ht="18.95" customHeight="1" x14ac:dyDescent="0.25">
      <c r="A150" s="73" t="s">
        <v>264</v>
      </c>
      <c r="B150" s="77">
        <v>53.3</v>
      </c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V150" s="102" t="s">
        <v>389</v>
      </c>
      <c r="W150" s="97">
        <v>53.3</v>
      </c>
      <c r="X150" s="97">
        <v>0</v>
      </c>
      <c r="Y150" s="97"/>
      <c r="Z150" s="97">
        <v>0</v>
      </c>
      <c r="AA150" s="97">
        <v>0</v>
      </c>
      <c r="AB150" s="86">
        <v>0</v>
      </c>
      <c r="AC150" s="86">
        <v>0</v>
      </c>
      <c r="AD150" s="86">
        <v>0</v>
      </c>
      <c r="AE150" s="86">
        <v>0</v>
      </c>
      <c r="AF150" s="86">
        <v>0</v>
      </c>
      <c r="AG150" s="86">
        <v>0</v>
      </c>
      <c r="AH150" s="86">
        <v>0</v>
      </c>
      <c r="AI150" s="86">
        <v>0</v>
      </c>
      <c r="AJ150" s="86">
        <v>0</v>
      </c>
      <c r="AK150" s="86">
        <v>0</v>
      </c>
    </row>
    <row r="151" spans="1:37" ht="18.95" customHeight="1" x14ac:dyDescent="0.25">
      <c r="A151" s="73" t="s">
        <v>265</v>
      </c>
      <c r="B151" s="77">
        <v>80.8</v>
      </c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V151" s="102" t="s">
        <v>389</v>
      </c>
      <c r="W151" s="97">
        <v>80.8</v>
      </c>
      <c r="X151" s="97">
        <v>0</v>
      </c>
      <c r="Y151" s="97"/>
      <c r="Z151" s="97">
        <v>0</v>
      </c>
      <c r="AA151" s="97">
        <v>0</v>
      </c>
      <c r="AB151" s="86">
        <v>0</v>
      </c>
      <c r="AC151" s="86">
        <v>0</v>
      </c>
      <c r="AD151" s="86">
        <v>0</v>
      </c>
      <c r="AE151" s="86">
        <v>0</v>
      </c>
      <c r="AF151" s="86">
        <v>0</v>
      </c>
      <c r="AG151" s="86">
        <v>0</v>
      </c>
      <c r="AH151" s="86">
        <v>0</v>
      </c>
      <c r="AI151" s="86">
        <v>0</v>
      </c>
      <c r="AJ151" s="86">
        <v>0</v>
      </c>
      <c r="AK151" s="86">
        <v>0</v>
      </c>
    </row>
    <row r="152" spans="1:37" ht="18.95" customHeight="1" x14ac:dyDescent="0.25">
      <c r="A152" s="73" t="s">
        <v>266</v>
      </c>
      <c r="B152" s="77">
        <v>74.8</v>
      </c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V152" s="102" t="s">
        <v>389</v>
      </c>
      <c r="W152" s="97">
        <v>74.8</v>
      </c>
      <c r="X152" s="97">
        <v>0</v>
      </c>
      <c r="Y152" s="97"/>
      <c r="Z152" s="97">
        <v>0</v>
      </c>
      <c r="AA152" s="97">
        <v>0</v>
      </c>
      <c r="AB152" s="86">
        <v>0</v>
      </c>
      <c r="AC152" s="86">
        <v>0</v>
      </c>
      <c r="AD152" s="86">
        <v>0</v>
      </c>
      <c r="AE152" s="86">
        <v>0</v>
      </c>
      <c r="AF152" s="86">
        <v>0</v>
      </c>
      <c r="AG152" s="86">
        <v>0</v>
      </c>
      <c r="AH152" s="86">
        <v>0</v>
      </c>
      <c r="AI152" s="86">
        <v>0</v>
      </c>
      <c r="AJ152" s="86">
        <v>0</v>
      </c>
      <c r="AK152" s="86">
        <v>0</v>
      </c>
    </row>
    <row r="153" spans="1:37" ht="18.95" customHeight="1" x14ac:dyDescent="0.25">
      <c r="A153" s="73" t="s">
        <v>267</v>
      </c>
      <c r="B153" s="77">
        <v>63.7</v>
      </c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V153" s="102" t="s">
        <v>389</v>
      </c>
      <c r="W153" s="97">
        <v>63.7</v>
      </c>
      <c r="X153" s="97">
        <v>0</v>
      </c>
      <c r="Y153" s="97"/>
      <c r="Z153" s="97">
        <v>0</v>
      </c>
      <c r="AA153" s="97">
        <v>0</v>
      </c>
      <c r="AB153" s="86">
        <v>0</v>
      </c>
      <c r="AC153" s="86">
        <v>0</v>
      </c>
      <c r="AD153" s="86">
        <v>0</v>
      </c>
      <c r="AE153" s="86">
        <v>0</v>
      </c>
      <c r="AF153" s="86">
        <v>0</v>
      </c>
      <c r="AG153" s="86">
        <v>0</v>
      </c>
      <c r="AH153" s="86">
        <v>0</v>
      </c>
      <c r="AI153" s="86">
        <v>0</v>
      </c>
      <c r="AJ153" s="86">
        <v>0</v>
      </c>
      <c r="AK153" s="86">
        <v>0</v>
      </c>
    </row>
    <row r="154" spans="1:37" ht="18.95" customHeight="1" x14ac:dyDescent="0.25">
      <c r="A154" s="73" t="s">
        <v>268</v>
      </c>
      <c r="B154" s="77">
        <v>55.1</v>
      </c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V154" s="102" t="s">
        <v>389</v>
      </c>
      <c r="W154" s="97">
        <v>55.1</v>
      </c>
      <c r="X154" s="97">
        <v>0</v>
      </c>
      <c r="Y154" s="97"/>
      <c r="Z154" s="97">
        <v>0</v>
      </c>
      <c r="AA154" s="97">
        <v>0</v>
      </c>
      <c r="AB154" s="86">
        <v>0</v>
      </c>
      <c r="AC154" s="86">
        <v>0</v>
      </c>
      <c r="AD154" s="86">
        <v>0</v>
      </c>
      <c r="AE154" s="86">
        <v>0</v>
      </c>
      <c r="AF154" s="86">
        <v>0</v>
      </c>
      <c r="AG154" s="86">
        <v>0</v>
      </c>
      <c r="AH154" s="86">
        <v>0</v>
      </c>
      <c r="AI154" s="86">
        <v>0</v>
      </c>
      <c r="AJ154" s="86">
        <v>0</v>
      </c>
      <c r="AK154" s="86">
        <v>0</v>
      </c>
    </row>
    <row r="155" spans="1:37" ht="18.95" customHeight="1" x14ac:dyDescent="0.25">
      <c r="A155" s="73" t="s">
        <v>20</v>
      </c>
      <c r="B155" s="77">
        <v>9.7000000000000028</v>
      </c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V155" s="102" t="s">
        <v>389</v>
      </c>
      <c r="W155" s="97">
        <v>9.7000000000000028</v>
      </c>
      <c r="X155" s="97">
        <v>0</v>
      </c>
      <c r="Y155" s="97"/>
      <c r="Z155" s="97">
        <v>0</v>
      </c>
      <c r="AA155" s="97">
        <v>0</v>
      </c>
      <c r="AB155" s="86">
        <v>0</v>
      </c>
      <c r="AC155" s="86">
        <v>0</v>
      </c>
      <c r="AD155" s="86">
        <v>0</v>
      </c>
      <c r="AE155" s="86">
        <v>0</v>
      </c>
      <c r="AF155" s="86">
        <v>0</v>
      </c>
      <c r="AG155" s="86">
        <v>0</v>
      </c>
      <c r="AH155" s="86">
        <v>0</v>
      </c>
      <c r="AI155" s="86">
        <v>0</v>
      </c>
      <c r="AJ155" s="86">
        <v>0</v>
      </c>
      <c r="AK155" s="86">
        <v>0</v>
      </c>
    </row>
    <row r="156" spans="1:37" ht="18.95" customHeight="1" x14ac:dyDescent="0.25">
      <c r="A156" s="73" t="s">
        <v>21</v>
      </c>
      <c r="B156" s="77">
        <v>9.7000000000000028</v>
      </c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V156" s="102" t="s">
        <v>389</v>
      </c>
      <c r="W156" s="97">
        <v>9.7000000000000028</v>
      </c>
      <c r="X156" s="97">
        <v>0</v>
      </c>
      <c r="Y156" s="97"/>
      <c r="Z156" s="97">
        <v>0</v>
      </c>
      <c r="AA156" s="97">
        <v>0</v>
      </c>
      <c r="AB156" s="86">
        <v>0</v>
      </c>
      <c r="AC156" s="86">
        <v>0</v>
      </c>
      <c r="AD156" s="86">
        <v>0</v>
      </c>
      <c r="AE156" s="86">
        <v>0</v>
      </c>
      <c r="AF156" s="86">
        <v>0</v>
      </c>
      <c r="AG156" s="86">
        <v>0</v>
      </c>
      <c r="AH156" s="86">
        <v>0</v>
      </c>
      <c r="AI156" s="86">
        <v>0</v>
      </c>
      <c r="AJ156" s="86">
        <v>0</v>
      </c>
      <c r="AK156" s="86">
        <v>0</v>
      </c>
    </row>
    <row r="157" spans="1:37" ht="18.95" customHeight="1" x14ac:dyDescent="0.25">
      <c r="A157" s="73" t="s">
        <v>22</v>
      </c>
      <c r="B157" s="77">
        <v>18.799999999999997</v>
      </c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V157" s="102" t="s">
        <v>389</v>
      </c>
      <c r="W157" s="97">
        <v>18.799999999999997</v>
      </c>
      <c r="X157" s="97">
        <v>0</v>
      </c>
      <c r="Y157" s="97"/>
      <c r="Z157" s="97">
        <v>0</v>
      </c>
      <c r="AA157" s="97">
        <v>0</v>
      </c>
      <c r="AB157" s="86">
        <v>0</v>
      </c>
      <c r="AC157" s="86">
        <v>0</v>
      </c>
      <c r="AD157" s="86">
        <v>0</v>
      </c>
      <c r="AE157" s="86">
        <v>0</v>
      </c>
      <c r="AF157" s="86">
        <v>0</v>
      </c>
      <c r="AG157" s="86">
        <v>0</v>
      </c>
      <c r="AH157" s="86">
        <v>0</v>
      </c>
      <c r="AI157" s="86">
        <v>0</v>
      </c>
      <c r="AJ157" s="86">
        <v>0</v>
      </c>
      <c r="AK157" s="86">
        <v>0</v>
      </c>
    </row>
    <row r="158" spans="1:37" ht="18.95" customHeight="1" x14ac:dyDescent="0.25">
      <c r="A158" s="73" t="s">
        <v>23</v>
      </c>
      <c r="B158" s="77">
        <v>7</v>
      </c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V158" s="102" t="s">
        <v>389</v>
      </c>
      <c r="W158" s="97">
        <v>7</v>
      </c>
      <c r="X158" s="97">
        <v>0</v>
      </c>
      <c r="Y158" s="97"/>
      <c r="Z158" s="97">
        <v>0</v>
      </c>
      <c r="AA158" s="97">
        <v>0</v>
      </c>
      <c r="AB158" s="86">
        <v>0</v>
      </c>
      <c r="AC158" s="86">
        <v>0</v>
      </c>
      <c r="AD158" s="86">
        <v>0</v>
      </c>
      <c r="AE158" s="86">
        <v>0</v>
      </c>
      <c r="AF158" s="86">
        <v>0</v>
      </c>
      <c r="AG158" s="86">
        <v>0</v>
      </c>
      <c r="AH158" s="86">
        <v>0</v>
      </c>
      <c r="AI158" s="86">
        <v>0</v>
      </c>
      <c r="AJ158" s="86">
        <v>0</v>
      </c>
      <c r="AK158" s="86">
        <v>0</v>
      </c>
    </row>
    <row r="159" spans="1:37" ht="18.95" customHeight="1" x14ac:dyDescent="0.25">
      <c r="A159" s="73" t="s">
        <v>24</v>
      </c>
      <c r="B159" s="77">
        <v>15</v>
      </c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V159" s="102" t="s">
        <v>389</v>
      </c>
      <c r="W159" s="97">
        <v>15</v>
      </c>
      <c r="X159" s="97">
        <v>0</v>
      </c>
      <c r="Y159" s="97"/>
      <c r="Z159" s="97">
        <v>0</v>
      </c>
      <c r="AA159" s="97">
        <v>0</v>
      </c>
      <c r="AB159" s="86">
        <v>0</v>
      </c>
      <c r="AC159" s="86">
        <v>0</v>
      </c>
      <c r="AD159" s="86">
        <v>0</v>
      </c>
      <c r="AE159" s="86">
        <v>0</v>
      </c>
      <c r="AF159" s="86">
        <v>0</v>
      </c>
      <c r="AG159" s="86">
        <v>0</v>
      </c>
      <c r="AH159" s="86">
        <v>0</v>
      </c>
      <c r="AI159" s="86">
        <v>0</v>
      </c>
      <c r="AJ159" s="86">
        <v>0</v>
      </c>
      <c r="AK159" s="86">
        <v>0</v>
      </c>
    </row>
    <row r="160" spans="1:37" ht="18.95" customHeight="1" x14ac:dyDescent="0.25">
      <c r="A160" s="73" t="s">
        <v>25</v>
      </c>
      <c r="B160" s="77">
        <v>3.7000000000000028</v>
      </c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V160" s="102" t="s">
        <v>389</v>
      </c>
      <c r="W160" s="97">
        <v>3.7000000000000028</v>
      </c>
      <c r="X160" s="97">
        <v>0</v>
      </c>
      <c r="Y160" s="97"/>
      <c r="Z160" s="97">
        <v>0</v>
      </c>
      <c r="AA160" s="97">
        <v>0</v>
      </c>
      <c r="AB160" s="86">
        <v>0</v>
      </c>
      <c r="AC160" s="86">
        <v>0</v>
      </c>
      <c r="AD160" s="86">
        <v>0</v>
      </c>
      <c r="AE160" s="86">
        <v>0</v>
      </c>
      <c r="AF160" s="86">
        <v>0</v>
      </c>
      <c r="AG160" s="86">
        <v>0</v>
      </c>
      <c r="AH160" s="86">
        <v>0</v>
      </c>
      <c r="AI160" s="86">
        <v>0</v>
      </c>
      <c r="AJ160" s="86">
        <v>0</v>
      </c>
      <c r="AK160" s="86">
        <v>0</v>
      </c>
    </row>
    <row r="161" spans="1:37" ht="18.95" customHeight="1" x14ac:dyDescent="0.25">
      <c r="A161" s="73" t="s">
        <v>26</v>
      </c>
      <c r="B161" s="77">
        <v>6.2999999999999972</v>
      </c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V161" s="102" t="s">
        <v>389</v>
      </c>
      <c r="W161" s="97">
        <v>6.2999999999999972</v>
      </c>
      <c r="X161" s="97">
        <v>0</v>
      </c>
      <c r="Y161" s="97"/>
      <c r="Z161" s="97">
        <v>0</v>
      </c>
      <c r="AA161" s="97">
        <v>0</v>
      </c>
      <c r="AB161" s="86">
        <v>0</v>
      </c>
      <c r="AC161" s="86">
        <v>0</v>
      </c>
      <c r="AD161" s="86">
        <v>0</v>
      </c>
      <c r="AE161" s="86">
        <v>0</v>
      </c>
      <c r="AF161" s="86">
        <v>0</v>
      </c>
      <c r="AG161" s="86">
        <v>0</v>
      </c>
      <c r="AH161" s="86">
        <v>0</v>
      </c>
      <c r="AI161" s="86">
        <v>0</v>
      </c>
      <c r="AJ161" s="86">
        <v>0</v>
      </c>
      <c r="AK161" s="86">
        <v>0</v>
      </c>
    </row>
    <row r="162" spans="1:37" ht="18.95" customHeight="1" x14ac:dyDescent="0.25">
      <c r="A162" s="73" t="s">
        <v>27</v>
      </c>
      <c r="B162" s="77">
        <v>13.5</v>
      </c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V162" s="102" t="s">
        <v>389</v>
      </c>
      <c r="W162" s="97">
        <v>13.5</v>
      </c>
      <c r="X162" s="97">
        <v>0</v>
      </c>
      <c r="Y162" s="97"/>
      <c r="Z162" s="97">
        <v>0</v>
      </c>
      <c r="AA162" s="97">
        <v>0</v>
      </c>
      <c r="AB162" s="86">
        <v>0</v>
      </c>
      <c r="AC162" s="86">
        <v>0</v>
      </c>
      <c r="AD162" s="86">
        <v>0</v>
      </c>
      <c r="AE162" s="86">
        <v>0</v>
      </c>
      <c r="AF162" s="86">
        <v>0</v>
      </c>
      <c r="AG162" s="86">
        <v>0</v>
      </c>
      <c r="AH162" s="86">
        <v>0</v>
      </c>
      <c r="AI162" s="86">
        <v>0</v>
      </c>
      <c r="AJ162" s="86">
        <v>0</v>
      </c>
      <c r="AK162" s="86">
        <v>0</v>
      </c>
    </row>
    <row r="163" spans="1:37" ht="18.95" customHeight="1" x14ac:dyDescent="0.25">
      <c r="A163" s="73" t="s">
        <v>28</v>
      </c>
      <c r="B163" s="77">
        <v>13.400000000000006</v>
      </c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V163" s="102" t="s">
        <v>389</v>
      </c>
      <c r="W163" s="97">
        <v>13.400000000000006</v>
      </c>
      <c r="X163" s="97">
        <v>0</v>
      </c>
      <c r="Y163" s="97"/>
      <c r="Z163" s="97">
        <v>0</v>
      </c>
      <c r="AA163" s="97">
        <v>0</v>
      </c>
      <c r="AB163" s="86">
        <v>0</v>
      </c>
      <c r="AC163" s="86">
        <v>0</v>
      </c>
      <c r="AD163" s="86">
        <v>0</v>
      </c>
      <c r="AE163" s="86">
        <v>0</v>
      </c>
      <c r="AF163" s="86">
        <v>0</v>
      </c>
      <c r="AG163" s="86">
        <v>0</v>
      </c>
      <c r="AH163" s="86">
        <v>0</v>
      </c>
      <c r="AI163" s="86">
        <v>0</v>
      </c>
      <c r="AJ163" s="86">
        <v>0</v>
      </c>
      <c r="AK163" s="86">
        <v>0</v>
      </c>
    </row>
    <row r="164" spans="1:37" ht="18.95" customHeight="1" x14ac:dyDescent="0.25">
      <c r="A164" s="790" t="s">
        <v>331</v>
      </c>
      <c r="B164" s="798"/>
      <c r="C164" s="798"/>
      <c r="D164" s="798"/>
      <c r="E164" s="798"/>
      <c r="F164" s="798"/>
      <c r="G164" s="798"/>
      <c r="H164" s="798"/>
      <c r="I164" s="798"/>
      <c r="J164" s="798"/>
      <c r="K164" s="798"/>
      <c r="L164" s="798"/>
      <c r="M164" s="798"/>
      <c r="N164" s="798"/>
      <c r="O164" s="798"/>
      <c r="P164" s="798"/>
      <c r="Q164" s="798"/>
      <c r="R164" s="798"/>
      <c r="S164" s="798"/>
      <c r="V164" s="102" t="s">
        <v>377</v>
      </c>
      <c r="W164" s="97">
        <v>0</v>
      </c>
      <c r="X164" s="97">
        <v>0</v>
      </c>
      <c r="Y164" s="97"/>
      <c r="Z164" s="97">
        <v>0</v>
      </c>
      <c r="AA164" s="97">
        <v>0</v>
      </c>
      <c r="AB164" s="86">
        <v>0</v>
      </c>
      <c r="AC164" s="86">
        <v>0</v>
      </c>
      <c r="AD164" s="86">
        <v>0</v>
      </c>
      <c r="AE164" s="86">
        <v>0</v>
      </c>
      <c r="AF164" s="86">
        <v>0</v>
      </c>
      <c r="AG164" s="86">
        <v>0</v>
      </c>
      <c r="AH164" s="86">
        <v>0</v>
      </c>
      <c r="AI164" s="86">
        <v>0</v>
      </c>
      <c r="AJ164" s="86">
        <v>0</v>
      </c>
      <c r="AK164" s="86">
        <v>0</v>
      </c>
    </row>
    <row r="165" spans="1:37" ht="18.95" customHeight="1" x14ac:dyDescent="0.25">
      <c r="A165" s="73" t="s">
        <v>263</v>
      </c>
      <c r="B165" s="77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V165" s="102" t="s">
        <v>388</v>
      </c>
      <c r="W165" s="97">
        <v>0</v>
      </c>
      <c r="X165" s="97">
        <v>0</v>
      </c>
      <c r="Y165" s="97"/>
      <c r="Z165" s="97">
        <v>0</v>
      </c>
      <c r="AA165" s="97">
        <v>0</v>
      </c>
      <c r="AB165" s="86">
        <v>0</v>
      </c>
      <c r="AC165" s="86">
        <v>0</v>
      </c>
      <c r="AD165" s="86">
        <v>0</v>
      </c>
      <c r="AE165" s="86">
        <v>0</v>
      </c>
      <c r="AF165" s="86">
        <v>0</v>
      </c>
      <c r="AG165" s="86">
        <v>0</v>
      </c>
      <c r="AH165" s="86">
        <v>0</v>
      </c>
      <c r="AI165" s="86">
        <v>0</v>
      </c>
      <c r="AJ165" s="86">
        <v>0</v>
      </c>
      <c r="AK165" s="86">
        <v>0</v>
      </c>
    </row>
    <row r="166" spans="1:37" ht="18.95" customHeight="1" x14ac:dyDescent="0.25">
      <c r="A166" s="73" t="s">
        <v>264</v>
      </c>
      <c r="B166" s="77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V166" s="102" t="s">
        <v>389</v>
      </c>
      <c r="W166" s="97">
        <v>0</v>
      </c>
      <c r="X166" s="97">
        <v>0</v>
      </c>
      <c r="Y166" s="97"/>
      <c r="Z166" s="97">
        <v>0</v>
      </c>
      <c r="AA166" s="97">
        <v>0</v>
      </c>
      <c r="AB166" s="86">
        <v>0</v>
      </c>
      <c r="AC166" s="86">
        <v>0</v>
      </c>
      <c r="AD166" s="86">
        <v>0</v>
      </c>
      <c r="AE166" s="86">
        <v>0</v>
      </c>
      <c r="AF166" s="86">
        <v>0</v>
      </c>
      <c r="AG166" s="86">
        <v>0</v>
      </c>
      <c r="AH166" s="86">
        <v>0</v>
      </c>
      <c r="AI166" s="86">
        <v>0</v>
      </c>
      <c r="AJ166" s="86">
        <v>0</v>
      </c>
      <c r="AK166" s="86">
        <v>0</v>
      </c>
    </row>
    <row r="167" spans="1:37" ht="18.95" customHeight="1" x14ac:dyDescent="0.25">
      <c r="A167" s="73" t="s">
        <v>265</v>
      </c>
      <c r="B167" s="77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V167" s="102" t="s">
        <v>389</v>
      </c>
      <c r="W167" s="97">
        <v>0</v>
      </c>
      <c r="X167" s="97">
        <v>0</v>
      </c>
      <c r="Y167" s="97"/>
      <c r="Z167" s="97">
        <v>0</v>
      </c>
      <c r="AA167" s="97">
        <v>0</v>
      </c>
      <c r="AB167" s="86">
        <v>0</v>
      </c>
      <c r="AC167" s="86">
        <v>0</v>
      </c>
      <c r="AD167" s="86">
        <v>0</v>
      </c>
      <c r="AE167" s="86">
        <v>0</v>
      </c>
      <c r="AF167" s="86">
        <v>0</v>
      </c>
      <c r="AG167" s="86">
        <v>0</v>
      </c>
      <c r="AH167" s="86">
        <v>0</v>
      </c>
      <c r="AI167" s="86">
        <v>0</v>
      </c>
      <c r="AJ167" s="86">
        <v>0</v>
      </c>
      <c r="AK167" s="86">
        <v>0</v>
      </c>
    </row>
    <row r="168" spans="1:37" ht="18.95" customHeight="1" x14ac:dyDescent="0.25">
      <c r="A168" s="73" t="s">
        <v>266</v>
      </c>
      <c r="B168" s="77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V168" s="102" t="s">
        <v>389</v>
      </c>
      <c r="W168" s="97">
        <v>0</v>
      </c>
      <c r="X168" s="97">
        <v>0</v>
      </c>
      <c r="Y168" s="97"/>
      <c r="Z168" s="97">
        <v>0</v>
      </c>
      <c r="AA168" s="97">
        <v>0</v>
      </c>
      <c r="AB168" s="86">
        <v>0</v>
      </c>
      <c r="AC168" s="86">
        <v>0</v>
      </c>
      <c r="AD168" s="86">
        <v>0</v>
      </c>
      <c r="AE168" s="86">
        <v>0</v>
      </c>
      <c r="AF168" s="86">
        <v>0</v>
      </c>
      <c r="AG168" s="86">
        <v>0</v>
      </c>
      <c r="AH168" s="86">
        <v>0</v>
      </c>
      <c r="AI168" s="86">
        <v>0</v>
      </c>
      <c r="AJ168" s="86">
        <v>0</v>
      </c>
      <c r="AK168" s="86">
        <v>0</v>
      </c>
    </row>
    <row r="169" spans="1:37" ht="18.95" customHeight="1" x14ac:dyDescent="0.25">
      <c r="A169" s="73" t="s">
        <v>267</v>
      </c>
      <c r="B169" s="77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V169" s="102" t="s">
        <v>389</v>
      </c>
      <c r="W169" s="97">
        <v>0</v>
      </c>
      <c r="X169" s="97">
        <v>0</v>
      </c>
      <c r="Y169" s="97"/>
      <c r="Z169" s="97">
        <v>0</v>
      </c>
      <c r="AA169" s="97">
        <v>0</v>
      </c>
      <c r="AB169" s="86">
        <v>0</v>
      </c>
      <c r="AC169" s="86">
        <v>0</v>
      </c>
      <c r="AD169" s="86">
        <v>0</v>
      </c>
      <c r="AE169" s="86">
        <v>0</v>
      </c>
      <c r="AF169" s="86">
        <v>0</v>
      </c>
      <c r="AG169" s="86">
        <v>0</v>
      </c>
      <c r="AH169" s="86">
        <v>0</v>
      </c>
      <c r="AI169" s="86">
        <v>0</v>
      </c>
      <c r="AJ169" s="86">
        <v>0</v>
      </c>
      <c r="AK169" s="86">
        <v>0</v>
      </c>
    </row>
    <row r="170" spans="1:37" ht="18.95" customHeight="1" x14ac:dyDescent="0.25">
      <c r="A170" s="73" t="s">
        <v>268</v>
      </c>
      <c r="B170" s="77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V170" s="102" t="s">
        <v>389</v>
      </c>
      <c r="W170" s="97">
        <v>0</v>
      </c>
      <c r="X170" s="97">
        <v>0</v>
      </c>
      <c r="Y170" s="97"/>
      <c r="Z170" s="97">
        <v>0</v>
      </c>
      <c r="AA170" s="97">
        <v>0</v>
      </c>
      <c r="AB170" s="86">
        <v>0</v>
      </c>
      <c r="AC170" s="86">
        <v>0</v>
      </c>
      <c r="AD170" s="86">
        <v>0</v>
      </c>
      <c r="AE170" s="86">
        <v>0</v>
      </c>
      <c r="AF170" s="86">
        <v>0</v>
      </c>
      <c r="AG170" s="86">
        <v>0</v>
      </c>
      <c r="AH170" s="86">
        <v>0</v>
      </c>
      <c r="AI170" s="86">
        <v>0</v>
      </c>
      <c r="AJ170" s="86">
        <v>0</v>
      </c>
      <c r="AK170" s="86">
        <v>0</v>
      </c>
    </row>
    <row r="171" spans="1:37" ht="18.95" customHeight="1" x14ac:dyDescent="0.25">
      <c r="A171" s="73" t="s">
        <v>20</v>
      </c>
      <c r="B171" s="77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V171" s="102" t="s">
        <v>389</v>
      </c>
      <c r="W171" s="97">
        <v>0</v>
      </c>
      <c r="X171" s="97">
        <v>0</v>
      </c>
      <c r="Y171" s="97"/>
      <c r="Z171" s="97">
        <v>0</v>
      </c>
      <c r="AA171" s="97">
        <v>0</v>
      </c>
      <c r="AB171" s="86">
        <v>0</v>
      </c>
      <c r="AC171" s="86">
        <v>0</v>
      </c>
      <c r="AD171" s="86">
        <v>0</v>
      </c>
      <c r="AE171" s="86">
        <v>0</v>
      </c>
      <c r="AF171" s="86">
        <v>0</v>
      </c>
      <c r="AG171" s="86">
        <v>0</v>
      </c>
      <c r="AH171" s="86">
        <v>0</v>
      </c>
      <c r="AI171" s="86">
        <v>0</v>
      </c>
      <c r="AJ171" s="86">
        <v>0</v>
      </c>
      <c r="AK171" s="86">
        <v>0</v>
      </c>
    </row>
    <row r="172" spans="1:37" ht="18.95" customHeight="1" x14ac:dyDescent="0.25">
      <c r="A172" s="73" t="s">
        <v>21</v>
      </c>
      <c r="B172" s="77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V172" s="102" t="s">
        <v>389</v>
      </c>
      <c r="W172" s="97">
        <v>0</v>
      </c>
      <c r="X172" s="97">
        <v>0</v>
      </c>
      <c r="Y172" s="97"/>
      <c r="Z172" s="97">
        <v>0</v>
      </c>
      <c r="AA172" s="97">
        <v>0</v>
      </c>
      <c r="AB172" s="86">
        <v>0</v>
      </c>
      <c r="AC172" s="86">
        <v>0</v>
      </c>
      <c r="AD172" s="86">
        <v>0</v>
      </c>
      <c r="AE172" s="86">
        <v>0</v>
      </c>
      <c r="AF172" s="86">
        <v>0</v>
      </c>
      <c r="AG172" s="86">
        <v>0</v>
      </c>
      <c r="AH172" s="86">
        <v>0</v>
      </c>
      <c r="AI172" s="86">
        <v>0</v>
      </c>
      <c r="AJ172" s="86">
        <v>0</v>
      </c>
      <c r="AK172" s="86">
        <v>0</v>
      </c>
    </row>
    <row r="173" spans="1:37" ht="18.95" customHeight="1" x14ac:dyDescent="0.25">
      <c r="A173" s="73" t="s">
        <v>22</v>
      </c>
      <c r="B173" s="77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V173" s="102" t="s">
        <v>389</v>
      </c>
      <c r="W173" s="97">
        <v>0</v>
      </c>
      <c r="X173" s="97">
        <v>0</v>
      </c>
      <c r="Y173" s="97"/>
      <c r="Z173" s="97">
        <v>0</v>
      </c>
      <c r="AA173" s="97">
        <v>0</v>
      </c>
      <c r="AB173" s="86">
        <v>0</v>
      </c>
      <c r="AC173" s="86">
        <v>0</v>
      </c>
      <c r="AD173" s="86">
        <v>0</v>
      </c>
      <c r="AE173" s="86">
        <v>0</v>
      </c>
      <c r="AF173" s="86">
        <v>0</v>
      </c>
      <c r="AG173" s="86">
        <v>0</v>
      </c>
      <c r="AH173" s="86">
        <v>0</v>
      </c>
      <c r="AI173" s="86">
        <v>0</v>
      </c>
      <c r="AJ173" s="86">
        <v>0</v>
      </c>
      <c r="AK173" s="86">
        <v>0</v>
      </c>
    </row>
    <row r="174" spans="1:37" ht="18.95" customHeight="1" x14ac:dyDescent="0.25">
      <c r="A174" s="73" t="s">
        <v>23</v>
      </c>
      <c r="B174" s="77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V174" s="102" t="s">
        <v>389</v>
      </c>
      <c r="W174" s="97">
        <v>0</v>
      </c>
      <c r="X174" s="97">
        <v>0</v>
      </c>
      <c r="Y174" s="97"/>
      <c r="Z174" s="97">
        <v>0</v>
      </c>
      <c r="AA174" s="97">
        <v>0</v>
      </c>
      <c r="AB174" s="86">
        <v>0</v>
      </c>
      <c r="AC174" s="86">
        <v>0</v>
      </c>
      <c r="AD174" s="86">
        <v>0</v>
      </c>
      <c r="AE174" s="86">
        <v>0</v>
      </c>
      <c r="AF174" s="86">
        <v>0</v>
      </c>
      <c r="AG174" s="86">
        <v>0</v>
      </c>
      <c r="AH174" s="86">
        <v>0</v>
      </c>
      <c r="AI174" s="86">
        <v>0</v>
      </c>
      <c r="AJ174" s="86">
        <v>0</v>
      </c>
      <c r="AK174" s="86">
        <v>0</v>
      </c>
    </row>
    <row r="175" spans="1:37" ht="18.95" customHeight="1" x14ac:dyDescent="0.25">
      <c r="A175" s="73" t="s">
        <v>24</v>
      </c>
      <c r="B175" s="77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V175" s="102" t="s">
        <v>389</v>
      </c>
      <c r="W175" s="97">
        <v>0</v>
      </c>
      <c r="X175" s="97">
        <v>0</v>
      </c>
      <c r="Y175" s="97"/>
      <c r="Z175" s="97">
        <v>0</v>
      </c>
      <c r="AA175" s="97">
        <v>0</v>
      </c>
      <c r="AB175" s="86">
        <v>0</v>
      </c>
      <c r="AC175" s="86">
        <v>0</v>
      </c>
      <c r="AD175" s="86">
        <v>0</v>
      </c>
      <c r="AE175" s="86">
        <v>0</v>
      </c>
      <c r="AF175" s="86">
        <v>0</v>
      </c>
      <c r="AG175" s="86">
        <v>0</v>
      </c>
      <c r="AH175" s="86">
        <v>0</v>
      </c>
      <c r="AI175" s="86">
        <v>0</v>
      </c>
      <c r="AJ175" s="86">
        <v>0</v>
      </c>
      <c r="AK175" s="86">
        <v>0</v>
      </c>
    </row>
    <row r="176" spans="1:37" ht="18.95" customHeight="1" x14ac:dyDescent="0.25">
      <c r="A176" s="73" t="s">
        <v>25</v>
      </c>
      <c r="B176" s="77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V176" s="102" t="s">
        <v>389</v>
      </c>
      <c r="W176" s="97">
        <v>0</v>
      </c>
      <c r="X176" s="97">
        <v>0</v>
      </c>
      <c r="Y176" s="97"/>
      <c r="Z176" s="97">
        <v>0</v>
      </c>
      <c r="AA176" s="97">
        <v>0</v>
      </c>
      <c r="AB176" s="86">
        <v>0</v>
      </c>
      <c r="AC176" s="86">
        <v>0</v>
      </c>
      <c r="AD176" s="86">
        <v>0</v>
      </c>
      <c r="AE176" s="86">
        <v>0</v>
      </c>
      <c r="AF176" s="86">
        <v>0</v>
      </c>
      <c r="AG176" s="86">
        <v>0</v>
      </c>
      <c r="AH176" s="86">
        <v>0</v>
      </c>
      <c r="AI176" s="86">
        <v>0</v>
      </c>
      <c r="AJ176" s="86">
        <v>0</v>
      </c>
      <c r="AK176" s="86">
        <v>0</v>
      </c>
    </row>
    <row r="177" spans="1:37" ht="18.95" customHeight="1" x14ac:dyDescent="0.25">
      <c r="A177" s="73" t="s">
        <v>26</v>
      </c>
      <c r="B177" s="77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V177" s="102" t="s">
        <v>389</v>
      </c>
      <c r="W177" s="97">
        <v>0</v>
      </c>
      <c r="X177" s="97">
        <v>0</v>
      </c>
      <c r="Y177" s="97"/>
      <c r="Z177" s="97">
        <v>0</v>
      </c>
      <c r="AA177" s="97">
        <v>0</v>
      </c>
      <c r="AB177" s="86">
        <v>0</v>
      </c>
      <c r="AC177" s="86">
        <v>0</v>
      </c>
      <c r="AD177" s="86">
        <v>0</v>
      </c>
      <c r="AE177" s="86">
        <v>0</v>
      </c>
      <c r="AF177" s="86">
        <v>0</v>
      </c>
      <c r="AG177" s="86">
        <v>0</v>
      </c>
      <c r="AH177" s="86">
        <v>0</v>
      </c>
      <c r="AI177" s="86">
        <v>0</v>
      </c>
      <c r="AJ177" s="86">
        <v>0</v>
      </c>
      <c r="AK177" s="86">
        <v>0</v>
      </c>
    </row>
    <row r="178" spans="1:37" ht="18.95" customHeight="1" x14ac:dyDescent="0.25">
      <c r="A178" s="73" t="s">
        <v>27</v>
      </c>
      <c r="B178" s="77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V178" s="102" t="s">
        <v>389</v>
      </c>
      <c r="W178" s="97">
        <v>0</v>
      </c>
      <c r="X178" s="97">
        <v>0</v>
      </c>
      <c r="Y178" s="97"/>
      <c r="Z178" s="97">
        <v>0</v>
      </c>
      <c r="AA178" s="97">
        <v>0</v>
      </c>
      <c r="AB178" s="86">
        <v>0</v>
      </c>
      <c r="AC178" s="86">
        <v>0</v>
      </c>
      <c r="AD178" s="86">
        <v>0</v>
      </c>
      <c r="AE178" s="86">
        <v>0</v>
      </c>
      <c r="AF178" s="86">
        <v>0</v>
      </c>
      <c r="AG178" s="86">
        <v>0</v>
      </c>
      <c r="AH178" s="86">
        <v>0</v>
      </c>
      <c r="AI178" s="86">
        <v>0</v>
      </c>
      <c r="AJ178" s="86">
        <v>0</v>
      </c>
      <c r="AK178" s="86">
        <v>0</v>
      </c>
    </row>
    <row r="179" spans="1:37" ht="18.95" customHeight="1" x14ac:dyDescent="0.25">
      <c r="A179" s="73" t="s">
        <v>28</v>
      </c>
      <c r="B179" s="77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V179" s="102" t="s">
        <v>389</v>
      </c>
      <c r="W179" s="97">
        <v>0</v>
      </c>
      <c r="X179" s="97">
        <v>0</v>
      </c>
      <c r="Y179" s="97"/>
      <c r="Z179" s="97">
        <v>0</v>
      </c>
      <c r="AA179" s="97">
        <v>0</v>
      </c>
      <c r="AB179" s="86">
        <v>0</v>
      </c>
      <c r="AC179" s="86">
        <v>0</v>
      </c>
      <c r="AD179" s="86">
        <v>0</v>
      </c>
      <c r="AE179" s="86">
        <v>0</v>
      </c>
      <c r="AF179" s="86">
        <v>0</v>
      </c>
      <c r="AG179" s="86">
        <v>0</v>
      </c>
      <c r="AH179" s="86">
        <v>0</v>
      </c>
      <c r="AI179" s="86">
        <v>0</v>
      </c>
      <c r="AJ179" s="86">
        <v>0</v>
      </c>
      <c r="AK179" s="86">
        <v>0</v>
      </c>
    </row>
    <row r="180" spans="1:37" ht="18.95" customHeight="1" x14ac:dyDescent="0.25">
      <c r="A180" s="790" t="s">
        <v>332</v>
      </c>
      <c r="B180" s="798"/>
      <c r="C180" s="798"/>
      <c r="D180" s="798"/>
      <c r="E180" s="798"/>
      <c r="F180" s="798"/>
      <c r="G180" s="798"/>
      <c r="H180" s="798"/>
      <c r="I180" s="798"/>
      <c r="J180" s="798"/>
      <c r="K180" s="798"/>
      <c r="L180" s="798"/>
      <c r="M180" s="798"/>
      <c r="N180" s="798"/>
      <c r="O180" s="798"/>
      <c r="P180" s="798"/>
      <c r="Q180" s="798"/>
      <c r="R180" s="798"/>
      <c r="S180" s="798"/>
      <c r="V180" s="102" t="s">
        <v>377</v>
      </c>
      <c r="W180" s="97">
        <v>0</v>
      </c>
      <c r="X180" s="97">
        <v>0</v>
      </c>
      <c r="Y180" s="97"/>
      <c r="Z180" s="97">
        <v>0</v>
      </c>
      <c r="AA180" s="97">
        <v>0</v>
      </c>
      <c r="AB180" s="86">
        <v>0</v>
      </c>
      <c r="AC180" s="86">
        <v>0</v>
      </c>
      <c r="AD180" s="86">
        <v>0</v>
      </c>
      <c r="AE180" s="86">
        <v>0</v>
      </c>
      <c r="AF180" s="86">
        <v>0</v>
      </c>
      <c r="AG180" s="86">
        <v>0</v>
      </c>
      <c r="AH180" s="86">
        <v>0</v>
      </c>
      <c r="AI180" s="86">
        <v>0</v>
      </c>
      <c r="AJ180" s="86">
        <v>0</v>
      </c>
      <c r="AK180" s="86">
        <v>0</v>
      </c>
    </row>
    <row r="181" spans="1:37" ht="18.95" customHeight="1" x14ac:dyDescent="0.25">
      <c r="A181" s="73" t="s">
        <v>263</v>
      </c>
      <c r="B181" s="77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V181" s="102" t="s">
        <v>388</v>
      </c>
      <c r="W181" s="97">
        <v>0</v>
      </c>
      <c r="X181" s="97">
        <v>0</v>
      </c>
      <c r="Y181" s="97"/>
      <c r="Z181" s="97">
        <v>0</v>
      </c>
      <c r="AA181" s="97">
        <v>0</v>
      </c>
      <c r="AB181" s="86">
        <v>0</v>
      </c>
      <c r="AC181" s="86">
        <v>0</v>
      </c>
      <c r="AD181" s="86">
        <v>0</v>
      </c>
      <c r="AE181" s="86">
        <v>0</v>
      </c>
      <c r="AF181" s="86">
        <v>0</v>
      </c>
      <c r="AG181" s="86">
        <v>0</v>
      </c>
      <c r="AH181" s="86">
        <v>0</v>
      </c>
      <c r="AI181" s="86">
        <v>0</v>
      </c>
      <c r="AJ181" s="86">
        <v>0</v>
      </c>
      <c r="AK181" s="86">
        <v>0</v>
      </c>
    </row>
    <row r="182" spans="1:37" ht="18.95" customHeight="1" x14ac:dyDescent="0.25">
      <c r="A182" s="73" t="s">
        <v>264</v>
      </c>
      <c r="B182" s="77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V182" s="102" t="s">
        <v>389</v>
      </c>
      <c r="W182" s="97">
        <v>0</v>
      </c>
      <c r="X182" s="97">
        <v>0</v>
      </c>
      <c r="Y182" s="97"/>
      <c r="Z182" s="97">
        <v>0</v>
      </c>
      <c r="AA182" s="97">
        <v>0</v>
      </c>
      <c r="AB182" s="86">
        <v>0</v>
      </c>
      <c r="AC182" s="86">
        <v>0</v>
      </c>
      <c r="AD182" s="86">
        <v>0</v>
      </c>
      <c r="AE182" s="86">
        <v>0</v>
      </c>
      <c r="AF182" s="86">
        <v>0</v>
      </c>
      <c r="AG182" s="86">
        <v>0</v>
      </c>
      <c r="AH182" s="86">
        <v>0</v>
      </c>
      <c r="AI182" s="86">
        <v>0</v>
      </c>
      <c r="AJ182" s="86">
        <v>0</v>
      </c>
      <c r="AK182" s="86">
        <v>0</v>
      </c>
    </row>
    <row r="183" spans="1:37" ht="18.95" customHeight="1" x14ac:dyDescent="0.25">
      <c r="A183" s="73" t="s">
        <v>265</v>
      </c>
      <c r="B183" s="77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V183" s="102" t="s">
        <v>389</v>
      </c>
      <c r="W183" s="97">
        <v>0</v>
      </c>
      <c r="X183" s="97">
        <v>0</v>
      </c>
      <c r="Y183" s="97"/>
      <c r="Z183" s="97">
        <v>0</v>
      </c>
      <c r="AA183" s="97">
        <v>0</v>
      </c>
      <c r="AB183" s="86">
        <v>0</v>
      </c>
      <c r="AC183" s="86">
        <v>0</v>
      </c>
      <c r="AD183" s="86">
        <v>0</v>
      </c>
      <c r="AE183" s="86">
        <v>0</v>
      </c>
      <c r="AF183" s="86">
        <v>0</v>
      </c>
      <c r="AG183" s="86">
        <v>0</v>
      </c>
      <c r="AH183" s="86">
        <v>0</v>
      </c>
      <c r="AI183" s="86">
        <v>0</v>
      </c>
      <c r="AJ183" s="86">
        <v>0</v>
      </c>
      <c r="AK183" s="86">
        <v>0</v>
      </c>
    </row>
    <row r="184" spans="1:37" ht="18.95" customHeight="1" x14ac:dyDescent="0.25">
      <c r="A184" s="73" t="s">
        <v>266</v>
      </c>
      <c r="B184" s="77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V184" s="102" t="s">
        <v>389</v>
      </c>
      <c r="W184" s="97">
        <v>0</v>
      </c>
      <c r="X184" s="97">
        <v>0</v>
      </c>
      <c r="Y184" s="97"/>
      <c r="Z184" s="97">
        <v>0</v>
      </c>
      <c r="AA184" s="97">
        <v>0</v>
      </c>
      <c r="AB184" s="86">
        <v>0</v>
      </c>
      <c r="AC184" s="86">
        <v>0</v>
      </c>
      <c r="AD184" s="86">
        <v>0</v>
      </c>
      <c r="AE184" s="86">
        <v>0</v>
      </c>
      <c r="AF184" s="86">
        <v>0</v>
      </c>
      <c r="AG184" s="86">
        <v>0</v>
      </c>
      <c r="AH184" s="86">
        <v>0</v>
      </c>
      <c r="AI184" s="86">
        <v>0</v>
      </c>
      <c r="AJ184" s="86">
        <v>0</v>
      </c>
      <c r="AK184" s="86">
        <v>0</v>
      </c>
    </row>
    <row r="185" spans="1:37" ht="18.95" customHeight="1" x14ac:dyDescent="0.25">
      <c r="A185" s="73" t="s">
        <v>267</v>
      </c>
      <c r="B185" s="77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V185" s="102" t="s">
        <v>389</v>
      </c>
      <c r="W185" s="97">
        <v>0</v>
      </c>
      <c r="X185" s="97">
        <v>0</v>
      </c>
      <c r="Y185" s="97"/>
      <c r="Z185" s="97">
        <v>0</v>
      </c>
      <c r="AA185" s="97">
        <v>0</v>
      </c>
      <c r="AB185" s="86">
        <v>0</v>
      </c>
      <c r="AC185" s="86">
        <v>0</v>
      </c>
      <c r="AD185" s="86">
        <v>0</v>
      </c>
      <c r="AE185" s="86">
        <v>0</v>
      </c>
      <c r="AF185" s="86">
        <v>0</v>
      </c>
      <c r="AG185" s="86">
        <v>0</v>
      </c>
      <c r="AH185" s="86">
        <v>0</v>
      </c>
      <c r="AI185" s="86">
        <v>0</v>
      </c>
      <c r="AJ185" s="86">
        <v>0</v>
      </c>
      <c r="AK185" s="86">
        <v>0</v>
      </c>
    </row>
    <row r="186" spans="1:37" ht="18.95" customHeight="1" x14ac:dyDescent="0.25">
      <c r="A186" s="73" t="s">
        <v>268</v>
      </c>
      <c r="B186" s="77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V186" s="102" t="s">
        <v>389</v>
      </c>
      <c r="W186" s="97">
        <v>0</v>
      </c>
      <c r="X186" s="97">
        <v>0</v>
      </c>
      <c r="Y186" s="97"/>
      <c r="Z186" s="97">
        <v>0</v>
      </c>
      <c r="AA186" s="97">
        <v>0</v>
      </c>
      <c r="AB186" s="86">
        <v>0</v>
      </c>
      <c r="AC186" s="86">
        <v>0</v>
      </c>
      <c r="AD186" s="86">
        <v>0</v>
      </c>
      <c r="AE186" s="86">
        <v>0</v>
      </c>
      <c r="AF186" s="86">
        <v>0</v>
      </c>
      <c r="AG186" s="86">
        <v>0</v>
      </c>
      <c r="AH186" s="86">
        <v>0</v>
      </c>
      <c r="AI186" s="86">
        <v>0</v>
      </c>
      <c r="AJ186" s="86">
        <v>0</v>
      </c>
      <c r="AK186" s="86">
        <v>0</v>
      </c>
    </row>
    <row r="187" spans="1:37" ht="18.95" customHeight="1" x14ac:dyDescent="0.25">
      <c r="A187" s="73" t="s">
        <v>20</v>
      </c>
      <c r="B187" s="77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V187" s="102" t="s">
        <v>389</v>
      </c>
      <c r="W187" s="97">
        <v>0</v>
      </c>
      <c r="X187" s="97">
        <v>0</v>
      </c>
      <c r="Y187" s="97"/>
      <c r="Z187" s="97">
        <v>0</v>
      </c>
      <c r="AA187" s="97">
        <v>0</v>
      </c>
      <c r="AB187" s="86">
        <v>0</v>
      </c>
      <c r="AC187" s="86">
        <v>0</v>
      </c>
      <c r="AD187" s="86">
        <v>0</v>
      </c>
      <c r="AE187" s="86">
        <v>0</v>
      </c>
      <c r="AF187" s="86">
        <v>0</v>
      </c>
      <c r="AG187" s="86">
        <v>0</v>
      </c>
      <c r="AH187" s="86">
        <v>0</v>
      </c>
      <c r="AI187" s="86">
        <v>0</v>
      </c>
      <c r="AJ187" s="86">
        <v>0</v>
      </c>
      <c r="AK187" s="86">
        <v>0</v>
      </c>
    </row>
    <row r="188" spans="1:37" ht="18.95" customHeight="1" x14ac:dyDescent="0.25">
      <c r="A188" s="73" t="s">
        <v>21</v>
      </c>
      <c r="B188" s="77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V188" s="102" t="s">
        <v>389</v>
      </c>
      <c r="W188" s="97">
        <v>0</v>
      </c>
      <c r="X188" s="97">
        <v>0</v>
      </c>
      <c r="Y188" s="97"/>
      <c r="Z188" s="97">
        <v>0</v>
      </c>
      <c r="AA188" s="97">
        <v>0</v>
      </c>
      <c r="AB188" s="86">
        <v>0</v>
      </c>
      <c r="AC188" s="86">
        <v>0</v>
      </c>
      <c r="AD188" s="86">
        <v>0</v>
      </c>
      <c r="AE188" s="86">
        <v>0</v>
      </c>
      <c r="AF188" s="86">
        <v>0</v>
      </c>
      <c r="AG188" s="86">
        <v>0</v>
      </c>
      <c r="AH188" s="86">
        <v>0</v>
      </c>
      <c r="AI188" s="86">
        <v>0</v>
      </c>
      <c r="AJ188" s="86">
        <v>0</v>
      </c>
      <c r="AK188" s="86">
        <v>0</v>
      </c>
    </row>
    <row r="189" spans="1:37" ht="18.95" customHeight="1" x14ac:dyDescent="0.25">
      <c r="A189" s="73" t="s">
        <v>22</v>
      </c>
      <c r="B189" s="77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V189" s="102" t="s">
        <v>389</v>
      </c>
      <c r="W189" s="97">
        <v>0</v>
      </c>
      <c r="X189" s="97">
        <v>0</v>
      </c>
      <c r="Y189" s="97"/>
      <c r="Z189" s="97">
        <v>0</v>
      </c>
      <c r="AA189" s="97">
        <v>0</v>
      </c>
      <c r="AB189" s="86">
        <v>0</v>
      </c>
      <c r="AC189" s="86">
        <v>0</v>
      </c>
      <c r="AD189" s="86">
        <v>0</v>
      </c>
      <c r="AE189" s="86">
        <v>0</v>
      </c>
      <c r="AF189" s="86">
        <v>0</v>
      </c>
      <c r="AG189" s="86">
        <v>0</v>
      </c>
      <c r="AH189" s="86">
        <v>0</v>
      </c>
      <c r="AI189" s="86">
        <v>0</v>
      </c>
      <c r="AJ189" s="86">
        <v>0</v>
      </c>
      <c r="AK189" s="86">
        <v>0</v>
      </c>
    </row>
    <row r="190" spans="1:37" ht="18.95" customHeight="1" x14ac:dyDescent="0.25">
      <c r="A190" s="73" t="s">
        <v>23</v>
      </c>
      <c r="B190" s="77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V190" s="102" t="s">
        <v>389</v>
      </c>
      <c r="W190" s="97">
        <v>0</v>
      </c>
      <c r="X190" s="97">
        <v>0</v>
      </c>
      <c r="Y190" s="97"/>
      <c r="Z190" s="97">
        <v>0</v>
      </c>
      <c r="AA190" s="97">
        <v>0</v>
      </c>
      <c r="AB190" s="86">
        <v>0</v>
      </c>
      <c r="AC190" s="86">
        <v>0</v>
      </c>
      <c r="AD190" s="86">
        <v>0</v>
      </c>
      <c r="AE190" s="86">
        <v>0</v>
      </c>
      <c r="AF190" s="86">
        <v>0</v>
      </c>
      <c r="AG190" s="86">
        <v>0</v>
      </c>
      <c r="AH190" s="86">
        <v>0</v>
      </c>
      <c r="AI190" s="86">
        <v>0</v>
      </c>
      <c r="AJ190" s="86">
        <v>0</v>
      </c>
      <c r="AK190" s="86">
        <v>0</v>
      </c>
    </row>
    <row r="191" spans="1:37" ht="18.95" customHeight="1" x14ac:dyDescent="0.25">
      <c r="A191" s="73" t="s">
        <v>24</v>
      </c>
      <c r="B191" s="77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V191" s="102" t="s">
        <v>389</v>
      </c>
      <c r="W191" s="97">
        <v>0</v>
      </c>
      <c r="X191" s="97">
        <v>0</v>
      </c>
      <c r="Y191" s="97"/>
      <c r="Z191" s="97">
        <v>0</v>
      </c>
      <c r="AA191" s="97">
        <v>0</v>
      </c>
      <c r="AB191" s="86">
        <v>0</v>
      </c>
      <c r="AC191" s="86">
        <v>0</v>
      </c>
      <c r="AD191" s="86">
        <v>0</v>
      </c>
      <c r="AE191" s="86">
        <v>0</v>
      </c>
      <c r="AF191" s="86">
        <v>0</v>
      </c>
      <c r="AG191" s="86">
        <v>0</v>
      </c>
      <c r="AH191" s="86">
        <v>0</v>
      </c>
      <c r="AI191" s="86">
        <v>0</v>
      </c>
      <c r="AJ191" s="86">
        <v>0</v>
      </c>
      <c r="AK191" s="86">
        <v>0</v>
      </c>
    </row>
    <row r="192" spans="1:37" ht="18.95" customHeight="1" x14ac:dyDescent="0.25">
      <c r="A192" s="73" t="s">
        <v>25</v>
      </c>
      <c r="B192" s="77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V192" s="102" t="s">
        <v>389</v>
      </c>
      <c r="W192" s="97">
        <v>0</v>
      </c>
      <c r="X192" s="97">
        <v>0</v>
      </c>
      <c r="Y192" s="97"/>
      <c r="Z192" s="97">
        <v>0</v>
      </c>
      <c r="AA192" s="97">
        <v>0</v>
      </c>
      <c r="AB192" s="86">
        <v>0</v>
      </c>
      <c r="AC192" s="86">
        <v>0</v>
      </c>
      <c r="AD192" s="86">
        <v>0</v>
      </c>
      <c r="AE192" s="86">
        <v>0</v>
      </c>
      <c r="AF192" s="86">
        <v>0</v>
      </c>
      <c r="AG192" s="86">
        <v>0</v>
      </c>
      <c r="AH192" s="86">
        <v>0</v>
      </c>
      <c r="AI192" s="86">
        <v>0</v>
      </c>
      <c r="AJ192" s="86">
        <v>0</v>
      </c>
      <c r="AK192" s="86">
        <v>0</v>
      </c>
    </row>
    <row r="193" spans="1:37" ht="18.95" customHeight="1" x14ac:dyDescent="0.25">
      <c r="A193" s="73" t="s">
        <v>26</v>
      </c>
      <c r="B193" s="77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V193" s="102" t="s">
        <v>389</v>
      </c>
      <c r="W193" s="97">
        <v>0</v>
      </c>
      <c r="X193" s="97">
        <v>0</v>
      </c>
      <c r="Y193" s="97"/>
      <c r="Z193" s="97">
        <v>0</v>
      </c>
      <c r="AA193" s="97">
        <v>0</v>
      </c>
      <c r="AB193" s="86">
        <v>0</v>
      </c>
      <c r="AC193" s="86">
        <v>0</v>
      </c>
      <c r="AD193" s="86">
        <v>0</v>
      </c>
      <c r="AE193" s="86">
        <v>0</v>
      </c>
      <c r="AF193" s="86">
        <v>0</v>
      </c>
      <c r="AG193" s="86">
        <v>0</v>
      </c>
      <c r="AH193" s="86">
        <v>0</v>
      </c>
      <c r="AI193" s="86">
        <v>0</v>
      </c>
      <c r="AJ193" s="86">
        <v>0</v>
      </c>
      <c r="AK193" s="86">
        <v>0</v>
      </c>
    </row>
    <row r="194" spans="1:37" ht="18.95" customHeight="1" x14ac:dyDescent="0.25">
      <c r="A194" s="73" t="s">
        <v>27</v>
      </c>
      <c r="B194" s="77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V194" s="102" t="s">
        <v>389</v>
      </c>
      <c r="W194" s="97">
        <v>0</v>
      </c>
      <c r="X194" s="97">
        <v>0</v>
      </c>
      <c r="Y194" s="97"/>
      <c r="Z194" s="97">
        <v>0</v>
      </c>
      <c r="AA194" s="97">
        <v>0</v>
      </c>
      <c r="AB194" s="86">
        <v>0</v>
      </c>
      <c r="AC194" s="86">
        <v>0</v>
      </c>
      <c r="AD194" s="86">
        <v>0</v>
      </c>
      <c r="AE194" s="86">
        <v>0</v>
      </c>
      <c r="AF194" s="86">
        <v>0</v>
      </c>
      <c r="AG194" s="86">
        <v>0</v>
      </c>
      <c r="AH194" s="86">
        <v>0</v>
      </c>
      <c r="AI194" s="86">
        <v>0</v>
      </c>
      <c r="AJ194" s="86">
        <v>0</v>
      </c>
      <c r="AK194" s="86">
        <v>0</v>
      </c>
    </row>
    <row r="195" spans="1:37" ht="18.95" customHeight="1" x14ac:dyDescent="0.25">
      <c r="A195" s="73" t="s">
        <v>28</v>
      </c>
      <c r="B195" s="77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V195" s="102" t="s">
        <v>389</v>
      </c>
      <c r="W195" s="97">
        <v>0</v>
      </c>
      <c r="X195" s="97">
        <v>0</v>
      </c>
      <c r="Y195" s="97"/>
      <c r="Z195" s="97">
        <v>0</v>
      </c>
      <c r="AA195" s="97">
        <v>0</v>
      </c>
      <c r="AB195" s="86">
        <v>0</v>
      </c>
      <c r="AC195" s="86">
        <v>0</v>
      </c>
      <c r="AD195" s="86">
        <v>0</v>
      </c>
      <c r="AE195" s="86">
        <v>0</v>
      </c>
      <c r="AF195" s="86">
        <v>0</v>
      </c>
      <c r="AG195" s="86">
        <v>0</v>
      </c>
      <c r="AH195" s="86">
        <v>0</v>
      </c>
      <c r="AI195" s="86">
        <v>0</v>
      </c>
      <c r="AJ195" s="86">
        <v>0</v>
      </c>
      <c r="AK195" s="86">
        <v>0</v>
      </c>
    </row>
    <row r="196" spans="1:37" ht="18.95" customHeight="1" x14ac:dyDescent="0.25">
      <c r="A196" s="790" t="s">
        <v>333</v>
      </c>
      <c r="B196" s="791"/>
      <c r="C196" s="791"/>
      <c r="D196" s="791"/>
      <c r="E196" s="791"/>
      <c r="F196" s="791"/>
      <c r="G196" s="791"/>
      <c r="H196" s="791"/>
      <c r="I196" s="791"/>
      <c r="J196" s="791"/>
      <c r="K196" s="791"/>
      <c r="L196" s="791"/>
      <c r="M196" s="791"/>
      <c r="N196" s="791"/>
      <c r="O196" s="791"/>
      <c r="P196" s="791"/>
      <c r="Q196" s="791"/>
      <c r="R196" s="791"/>
      <c r="S196" s="791"/>
      <c r="V196" s="102" t="s">
        <v>377</v>
      </c>
      <c r="W196" s="97">
        <v>0</v>
      </c>
      <c r="X196" s="97">
        <v>0</v>
      </c>
      <c r="Y196" s="97"/>
      <c r="Z196" s="97">
        <v>0</v>
      </c>
      <c r="AA196" s="97">
        <v>0</v>
      </c>
      <c r="AB196" s="86">
        <v>0</v>
      </c>
      <c r="AC196" s="86">
        <v>0</v>
      </c>
      <c r="AD196" s="86">
        <v>0</v>
      </c>
      <c r="AE196" s="86">
        <v>0</v>
      </c>
      <c r="AF196" s="86">
        <v>0</v>
      </c>
      <c r="AG196" s="86">
        <v>0</v>
      </c>
      <c r="AH196" s="86">
        <v>0</v>
      </c>
      <c r="AI196" s="86">
        <v>0</v>
      </c>
      <c r="AJ196" s="86">
        <v>0</v>
      </c>
      <c r="AK196" s="86">
        <v>0</v>
      </c>
    </row>
    <row r="197" spans="1:37" ht="18.95" customHeight="1" x14ac:dyDescent="0.25">
      <c r="A197" s="73" t="s">
        <v>269</v>
      </c>
      <c r="B197" s="77">
        <v>94.6</v>
      </c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V197" s="102" t="s">
        <v>390</v>
      </c>
      <c r="W197" s="97">
        <v>94.6</v>
      </c>
      <c r="X197" s="97">
        <v>0</v>
      </c>
      <c r="Y197" s="97"/>
      <c r="Z197" s="97">
        <v>0</v>
      </c>
      <c r="AA197" s="97">
        <v>0</v>
      </c>
      <c r="AB197" s="86">
        <v>0</v>
      </c>
      <c r="AC197" s="86">
        <v>0</v>
      </c>
      <c r="AD197" s="86">
        <v>0</v>
      </c>
      <c r="AE197" s="86">
        <v>0</v>
      </c>
      <c r="AF197" s="86">
        <v>0</v>
      </c>
      <c r="AG197" s="86">
        <v>0</v>
      </c>
      <c r="AH197" s="86">
        <v>0</v>
      </c>
      <c r="AI197" s="86">
        <v>0</v>
      </c>
      <c r="AJ197" s="86">
        <v>0</v>
      </c>
      <c r="AK197" s="86">
        <v>0</v>
      </c>
    </row>
    <row r="198" spans="1:37" ht="18.95" customHeight="1" x14ac:dyDescent="0.25">
      <c r="A198" s="73" t="s">
        <v>270</v>
      </c>
      <c r="B198" s="77">
        <v>68</v>
      </c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V198" s="102" t="s">
        <v>389</v>
      </c>
      <c r="W198" s="97">
        <v>68</v>
      </c>
      <c r="X198" s="97">
        <v>0</v>
      </c>
      <c r="Y198" s="97"/>
      <c r="Z198" s="97">
        <v>0</v>
      </c>
      <c r="AA198" s="97">
        <v>0</v>
      </c>
      <c r="AB198" s="86">
        <v>0</v>
      </c>
      <c r="AC198" s="86">
        <v>0</v>
      </c>
      <c r="AD198" s="86">
        <v>0</v>
      </c>
      <c r="AE198" s="86">
        <v>0</v>
      </c>
      <c r="AF198" s="86">
        <v>0</v>
      </c>
      <c r="AG198" s="86">
        <v>0</v>
      </c>
      <c r="AH198" s="86">
        <v>0</v>
      </c>
      <c r="AI198" s="86">
        <v>0</v>
      </c>
      <c r="AJ198" s="86">
        <v>0</v>
      </c>
      <c r="AK198" s="86">
        <v>0</v>
      </c>
    </row>
    <row r="199" spans="1:37" ht="18.95" customHeight="1" x14ac:dyDescent="0.25">
      <c r="A199" s="73" t="s">
        <v>271</v>
      </c>
      <c r="B199" s="77">
        <v>75.3</v>
      </c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V199" s="102" t="s">
        <v>389</v>
      </c>
      <c r="W199" s="97">
        <v>75.3</v>
      </c>
      <c r="X199" s="97">
        <v>0</v>
      </c>
      <c r="Y199" s="97"/>
      <c r="Z199" s="97">
        <v>0</v>
      </c>
      <c r="AA199" s="97">
        <v>0</v>
      </c>
      <c r="AB199" s="86">
        <v>0</v>
      </c>
      <c r="AC199" s="86">
        <v>0</v>
      </c>
      <c r="AD199" s="86">
        <v>0</v>
      </c>
      <c r="AE199" s="86">
        <v>0</v>
      </c>
      <c r="AF199" s="86">
        <v>0</v>
      </c>
      <c r="AG199" s="86">
        <v>0</v>
      </c>
      <c r="AH199" s="86">
        <v>0</v>
      </c>
      <c r="AI199" s="86">
        <v>0</v>
      </c>
      <c r="AJ199" s="86">
        <v>0</v>
      </c>
      <c r="AK199" s="86">
        <v>0</v>
      </c>
    </row>
    <row r="200" spans="1:37" ht="18.95" customHeight="1" x14ac:dyDescent="0.25">
      <c r="A200" s="73" t="s">
        <v>272</v>
      </c>
      <c r="B200" s="77">
        <v>67.900000000000006</v>
      </c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V200" s="102" t="s">
        <v>389</v>
      </c>
      <c r="W200" s="97">
        <v>67.900000000000006</v>
      </c>
      <c r="X200" s="97">
        <v>0</v>
      </c>
      <c r="Y200" s="97"/>
      <c r="Z200" s="97">
        <v>0</v>
      </c>
      <c r="AA200" s="97">
        <v>0</v>
      </c>
      <c r="AB200" s="86">
        <v>0</v>
      </c>
      <c r="AC200" s="86">
        <v>0</v>
      </c>
      <c r="AD200" s="86">
        <v>0</v>
      </c>
      <c r="AE200" s="86">
        <v>0</v>
      </c>
      <c r="AF200" s="86">
        <v>0</v>
      </c>
      <c r="AG200" s="86">
        <v>0</v>
      </c>
      <c r="AH200" s="86">
        <v>0</v>
      </c>
      <c r="AI200" s="86">
        <v>0</v>
      </c>
      <c r="AJ200" s="86">
        <v>0</v>
      </c>
      <c r="AK200" s="86">
        <v>0</v>
      </c>
    </row>
    <row r="201" spans="1:37" ht="18.95" customHeight="1" x14ac:dyDescent="0.25">
      <c r="A201" s="790" t="s">
        <v>334</v>
      </c>
      <c r="B201" s="791"/>
      <c r="C201" s="791"/>
      <c r="D201" s="791"/>
      <c r="E201" s="791"/>
      <c r="F201" s="791"/>
      <c r="G201" s="791"/>
      <c r="H201" s="791"/>
      <c r="I201" s="791"/>
      <c r="J201" s="791"/>
      <c r="K201" s="791"/>
      <c r="L201" s="791"/>
      <c r="M201" s="791"/>
      <c r="N201" s="791"/>
      <c r="O201" s="791"/>
      <c r="P201" s="791"/>
      <c r="Q201" s="791"/>
      <c r="R201" s="791"/>
      <c r="S201" s="791"/>
      <c r="V201" s="102" t="s">
        <v>377</v>
      </c>
      <c r="W201" s="97">
        <v>0</v>
      </c>
      <c r="X201" s="97">
        <v>0</v>
      </c>
      <c r="Y201" s="97"/>
      <c r="Z201" s="97">
        <v>0</v>
      </c>
      <c r="AA201" s="97">
        <v>0</v>
      </c>
      <c r="AB201" s="86">
        <v>0</v>
      </c>
      <c r="AC201" s="86">
        <v>0</v>
      </c>
      <c r="AD201" s="86">
        <v>0</v>
      </c>
      <c r="AE201" s="86">
        <v>0</v>
      </c>
      <c r="AF201" s="86">
        <v>0</v>
      </c>
      <c r="AG201" s="86">
        <v>0</v>
      </c>
      <c r="AH201" s="86">
        <v>0</v>
      </c>
      <c r="AI201" s="86">
        <v>0</v>
      </c>
      <c r="AJ201" s="86">
        <v>0</v>
      </c>
      <c r="AK201" s="86">
        <v>0</v>
      </c>
    </row>
    <row r="202" spans="1:37" ht="18.95" customHeight="1" x14ac:dyDescent="0.25">
      <c r="A202" s="73" t="s">
        <v>269</v>
      </c>
      <c r="B202" s="77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V202" s="102" t="s">
        <v>390</v>
      </c>
      <c r="W202" s="97">
        <v>0</v>
      </c>
      <c r="X202" s="97">
        <v>0</v>
      </c>
      <c r="Y202" s="97"/>
      <c r="Z202" s="97">
        <v>0</v>
      </c>
      <c r="AA202" s="97">
        <v>0</v>
      </c>
      <c r="AB202" s="86">
        <v>0</v>
      </c>
      <c r="AC202" s="86">
        <v>0</v>
      </c>
      <c r="AD202" s="86">
        <v>0</v>
      </c>
      <c r="AE202" s="86">
        <v>0</v>
      </c>
      <c r="AF202" s="86">
        <v>0</v>
      </c>
      <c r="AG202" s="86">
        <v>0</v>
      </c>
      <c r="AH202" s="86">
        <v>0</v>
      </c>
      <c r="AI202" s="86">
        <v>0</v>
      </c>
      <c r="AJ202" s="86">
        <v>0</v>
      </c>
      <c r="AK202" s="86">
        <v>0</v>
      </c>
    </row>
    <row r="203" spans="1:37" ht="18.95" customHeight="1" x14ac:dyDescent="0.25">
      <c r="A203" s="73" t="s">
        <v>270</v>
      </c>
      <c r="B203" s="77">
        <v>9.16</v>
      </c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V203" s="102" t="s">
        <v>389</v>
      </c>
      <c r="W203" s="97">
        <v>9.16</v>
      </c>
      <c r="X203" s="97">
        <v>0</v>
      </c>
      <c r="Y203" s="97"/>
      <c r="Z203" s="97">
        <v>0</v>
      </c>
      <c r="AA203" s="97">
        <v>0</v>
      </c>
      <c r="AB203" s="86">
        <v>0</v>
      </c>
      <c r="AC203" s="86">
        <v>0</v>
      </c>
      <c r="AD203" s="86">
        <v>0</v>
      </c>
      <c r="AE203" s="86">
        <v>0</v>
      </c>
      <c r="AF203" s="86">
        <v>0</v>
      </c>
      <c r="AG203" s="86">
        <v>0</v>
      </c>
      <c r="AH203" s="86">
        <v>0</v>
      </c>
      <c r="AI203" s="86">
        <v>0</v>
      </c>
      <c r="AJ203" s="86">
        <v>0</v>
      </c>
      <c r="AK203" s="86">
        <v>0</v>
      </c>
    </row>
    <row r="204" spans="1:37" ht="18.95" customHeight="1" x14ac:dyDescent="0.25">
      <c r="A204" s="73" t="s">
        <v>271</v>
      </c>
      <c r="B204" s="77">
        <v>9.16</v>
      </c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V204" s="102" t="s">
        <v>389</v>
      </c>
      <c r="W204" s="97">
        <v>9.16</v>
      </c>
      <c r="X204" s="97">
        <v>0</v>
      </c>
      <c r="Y204" s="97"/>
      <c r="Z204" s="97">
        <v>0</v>
      </c>
      <c r="AA204" s="97">
        <v>0</v>
      </c>
      <c r="AB204" s="86">
        <v>0</v>
      </c>
      <c r="AC204" s="86">
        <v>0</v>
      </c>
      <c r="AD204" s="86">
        <v>0</v>
      </c>
      <c r="AE204" s="86">
        <v>0</v>
      </c>
      <c r="AF204" s="86">
        <v>0</v>
      </c>
      <c r="AG204" s="86">
        <v>0</v>
      </c>
      <c r="AH204" s="86">
        <v>0</v>
      </c>
      <c r="AI204" s="86">
        <v>0</v>
      </c>
      <c r="AJ204" s="86">
        <v>0</v>
      </c>
      <c r="AK204" s="86">
        <v>0</v>
      </c>
    </row>
    <row r="205" spans="1:37" ht="18.95" customHeight="1" x14ac:dyDescent="0.25">
      <c r="A205" s="73" t="s">
        <v>272</v>
      </c>
      <c r="B205" s="77">
        <v>19</v>
      </c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V205" s="102" t="s">
        <v>389</v>
      </c>
      <c r="W205" s="97">
        <v>19</v>
      </c>
      <c r="X205" s="97">
        <v>0</v>
      </c>
      <c r="Y205" s="97"/>
      <c r="Z205" s="97">
        <v>0</v>
      </c>
      <c r="AA205" s="97">
        <v>0</v>
      </c>
      <c r="AB205" s="86">
        <v>0</v>
      </c>
      <c r="AC205" s="86">
        <v>0</v>
      </c>
      <c r="AD205" s="86">
        <v>0</v>
      </c>
      <c r="AE205" s="86">
        <v>0</v>
      </c>
      <c r="AF205" s="86">
        <v>0</v>
      </c>
      <c r="AG205" s="86">
        <v>0</v>
      </c>
      <c r="AH205" s="86">
        <v>0</v>
      </c>
      <c r="AI205" s="86">
        <v>0</v>
      </c>
      <c r="AJ205" s="86">
        <v>0</v>
      </c>
      <c r="AK205" s="86">
        <v>0</v>
      </c>
    </row>
    <row r="206" spans="1:37" ht="18.95" customHeight="1" x14ac:dyDescent="0.25">
      <c r="A206" s="790" t="s">
        <v>342</v>
      </c>
      <c r="B206" s="791"/>
      <c r="C206" s="791"/>
      <c r="D206" s="791"/>
      <c r="E206" s="791"/>
      <c r="F206" s="791"/>
      <c r="G206" s="791"/>
      <c r="H206" s="791"/>
      <c r="I206" s="791"/>
      <c r="J206" s="791"/>
      <c r="K206" s="791"/>
      <c r="L206" s="791"/>
      <c r="M206" s="791"/>
      <c r="N206" s="791"/>
      <c r="O206" s="791"/>
      <c r="P206" s="791"/>
      <c r="Q206" s="791"/>
      <c r="R206" s="791"/>
      <c r="S206" s="791"/>
      <c r="V206" s="102" t="s">
        <v>377</v>
      </c>
      <c r="W206" s="97">
        <v>0</v>
      </c>
      <c r="X206" s="97">
        <v>0</v>
      </c>
      <c r="Y206" s="97"/>
      <c r="Z206" s="97">
        <v>0</v>
      </c>
      <c r="AA206" s="97">
        <v>0</v>
      </c>
      <c r="AB206" s="86">
        <v>0</v>
      </c>
      <c r="AC206" s="86">
        <v>0</v>
      </c>
      <c r="AD206" s="86">
        <v>0</v>
      </c>
      <c r="AE206" s="86">
        <v>0</v>
      </c>
      <c r="AF206" s="86">
        <v>0</v>
      </c>
      <c r="AG206" s="86">
        <v>0</v>
      </c>
      <c r="AH206" s="86">
        <v>0</v>
      </c>
      <c r="AI206" s="86">
        <v>0</v>
      </c>
      <c r="AJ206" s="86">
        <v>0</v>
      </c>
      <c r="AK206" s="86">
        <v>0</v>
      </c>
    </row>
    <row r="207" spans="1:37" ht="18.95" customHeight="1" x14ac:dyDescent="0.25">
      <c r="A207" s="73" t="s">
        <v>269</v>
      </c>
      <c r="B207" s="77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V207" s="102" t="s">
        <v>390</v>
      </c>
      <c r="W207" s="97">
        <v>0</v>
      </c>
      <c r="X207" s="97">
        <v>0</v>
      </c>
      <c r="Y207" s="97"/>
      <c r="Z207" s="97">
        <v>0</v>
      </c>
      <c r="AA207" s="97">
        <v>0</v>
      </c>
      <c r="AB207" s="86">
        <v>0</v>
      </c>
      <c r="AC207" s="86">
        <v>0</v>
      </c>
      <c r="AD207" s="86">
        <v>0</v>
      </c>
      <c r="AE207" s="86">
        <v>0</v>
      </c>
      <c r="AF207" s="86">
        <v>0</v>
      </c>
      <c r="AG207" s="86">
        <v>0</v>
      </c>
      <c r="AH207" s="86">
        <v>0</v>
      </c>
      <c r="AI207" s="86">
        <v>0</v>
      </c>
      <c r="AJ207" s="86">
        <v>0</v>
      </c>
      <c r="AK207" s="86">
        <v>0</v>
      </c>
    </row>
    <row r="208" spans="1:37" ht="18.95" customHeight="1" x14ac:dyDescent="0.25">
      <c r="A208" s="73" t="s">
        <v>270</v>
      </c>
      <c r="B208" s="77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V208" s="102" t="s">
        <v>389</v>
      </c>
      <c r="W208" s="97">
        <v>0</v>
      </c>
      <c r="X208" s="97">
        <v>0</v>
      </c>
      <c r="Y208" s="97"/>
      <c r="Z208" s="97">
        <v>0</v>
      </c>
      <c r="AA208" s="97">
        <v>0</v>
      </c>
      <c r="AB208" s="86">
        <v>0</v>
      </c>
      <c r="AC208" s="86">
        <v>0</v>
      </c>
      <c r="AD208" s="86">
        <v>0</v>
      </c>
      <c r="AE208" s="86">
        <v>0</v>
      </c>
      <c r="AF208" s="86">
        <v>0</v>
      </c>
      <c r="AG208" s="86">
        <v>0</v>
      </c>
      <c r="AH208" s="86">
        <v>0</v>
      </c>
      <c r="AI208" s="86">
        <v>0</v>
      </c>
      <c r="AJ208" s="86">
        <v>0</v>
      </c>
      <c r="AK208" s="86">
        <v>0</v>
      </c>
    </row>
    <row r="209" spans="1:37" ht="18.95" customHeight="1" x14ac:dyDescent="0.25">
      <c r="A209" s="73" t="s">
        <v>271</v>
      </c>
      <c r="B209" s="77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V209" s="102" t="s">
        <v>389</v>
      </c>
      <c r="W209" s="97">
        <v>0</v>
      </c>
      <c r="X209" s="97">
        <v>0</v>
      </c>
      <c r="Y209" s="97"/>
      <c r="Z209" s="97">
        <v>0</v>
      </c>
      <c r="AA209" s="97">
        <v>0</v>
      </c>
      <c r="AB209" s="86">
        <v>0</v>
      </c>
      <c r="AC209" s="86">
        <v>0</v>
      </c>
      <c r="AD209" s="86">
        <v>0</v>
      </c>
      <c r="AE209" s="86">
        <v>0</v>
      </c>
      <c r="AF209" s="86">
        <v>0</v>
      </c>
      <c r="AG209" s="86">
        <v>0</v>
      </c>
      <c r="AH209" s="86">
        <v>0</v>
      </c>
      <c r="AI209" s="86">
        <v>0</v>
      </c>
      <c r="AJ209" s="86">
        <v>0</v>
      </c>
      <c r="AK209" s="86">
        <v>0</v>
      </c>
    </row>
    <row r="210" spans="1:37" ht="18.75" customHeight="1" x14ac:dyDescent="0.25">
      <c r="A210" s="73" t="s">
        <v>272</v>
      </c>
      <c r="B210" s="77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V210" s="102" t="s">
        <v>389</v>
      </c>
      <c r="W210" s="97">
        <v>0</v>
      </c>
      <c r="X210" s="97">
        <v>0</v>
      </c>
      <c r="Y210" s="97"/>
      <c r="Z210" s="97">
        <v>0</v>
      </c>
      <c r="AA210" s="97">
        <v>0</v>
      </c>
      <c r="AB210" s="86">
        <v>0</v>
      </c>
      <c r="AC210" s="86">
        <v>0</v>
      </c>
      <c r="AD210" s="86">
        <v>0</v>
      </c>
      <c r="AE210" s="86">
        <v>0</v>
      </c>
      <c r="AF210" s="86">
        <v>0</v>
      </c>
      <c r="AG210" s="86">
        <v>0</v>
      </c>
      <c r="AH210" s="86">
        <v>0</v>
      </c>
      <c r="AI210" s="86">
        <v>0</v>
      </c>
      <c r="AJ210" s="86">
        <v>0</v>
      </c>
      <c r="AK210" s="86">
        <v>0</v>
      </c>
    </row>
    <row r="211" spans="1:37" ht="18.95" customHeight="1" x14ac:dyDescent="0.25">
      <c r="A211" s="790" t="s">
        <v>335</v>
      </c>
      <c r="B211" s="791"/>
      <c r="C211" s="791"/>
      <c r="D211" s="791"/>
      <c r="E211" s="791"/>
      <c r="F211" s="791"/>
      <c r="G211" s="791"/>
      <c r="H211" s="791"/>
      <c r="I211" s="791"/>
      <c r="J211" s="791"/>
      <c r="K211" s="791"/>
      <c r="L211" s="791"/>
      <c r="M211" s="791"/>
      <c r="N211" s="791"/>
      <c r="O211" s="791"/>
      <c r="P211" s="791"/>
      <c r="Q211" s="791"/>
      <c r="R211" s="791"/>
      <c r="S211" s="791"/>
      <c r="V211" s="102" t="s">
        <v>377</v>
      </c>
      <c r="W211" s="97">
        <v>0</v>
      </c>
      <c r="X211" s="97">
        <v>0</v>
      </c>
      <c r="Y211" s="97"/>
      <c r="Z211" s="97">
        <v>0</v>
      </c>
      <c r="AA211" s="97">
        <v>0</v>
      </c>
      <c r="AB211" s="86">
        <v>0</v>
      </c>
      <c r="AC211" s="86">
        <v>0</v>
      </c>
      <c r="AD211" s="86">
        <v>0</v>
      </c>
      <c r="AE211" s="86">
        <v>0</v>
      </c>
      <c r="AF211" s="86">
        <v>0</v>
      </c>
      <c r="AG211" s="86">
        <v>0</v>
      </c>
      <c r="AH211" s="86">
        <v>0</v>
      </c>
      <c r="AI211" s="86">
        <v>0</v>
      </c>
      <c r="AJ211" s="86">
        <v>0</v>
      </c>
      <c r="AK211" s="86">
        <v>0</v>
      </c>
    </row>
    <row r="212" spans="1:37" ht="18.95" customHeight="1" x14ac:dyDescent="0.25">
      <c r="A212" s="73" t="s">
        <v>269</v>
      </c>
      <c r="B212" s="77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V212" s="102" t="s">
        <v>390</v>
      </c>
      <c r="W212" s="97">
        <v>0</v>
      </c>
      <c r="X212" s="97">
        <v>0</v>
      </c>
      <c r="Y212" s="97"/>
      <c r="Z212" s="97">
        <v>0</v>
      </c>
      <c r="AA212" s="97">
        <v>0</v>
      </c>
      <c r="AB212" s="86">
        <v>0</v>
      </c>
      <c r="AC212" s="86">
        <v>0</v>
      </c>
      <c r="AD212" s="86">
        <v>0</v>
      </c>
      <c r="AE212" s="86">
        <v>0</v>
      </c>
      <c r="AF212" s="86">
        <v>0</v>
      </c>
      <c r="AG212" s="86">
        <v>0</v>
      </c>
      <c r="AH212" s="86">
        <v>0</v>
      </c>
      <c r="AI212" s="86">
        <v>0</v>
      </c>
      <c r="AJ212" s="86">
        <v>0</v>
      </c>
      <c r="AK212" s="86">
        <v>0</v>
      </c>
    </row>
    <row r="213" spans="1:37" ht="18.95" customHeight="1" x14ac:dyDescent="0.25">
      <c r="A213" s="73" t="s">
        <v>270</v>
      </c>
      <c r="B213" s="77">
        <v>40.200000000000003</v>
      </c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V213" s="102" t="s">
        <v>389</v>
      </c>
      <c r="W213" s="97">
        <v>40.200000000000003</v>
      </c>
      <c r="X213" s="97">
        <v>0</v>
      </c>
      <c r="Y213" s="97"/>
      <c r="Z213" s="97">
        <v>0</v>
      </c>
      <c r="AA213" s="97">
        <v>0</v>
      </c>
      <c r="AB213" s="86">
        <v>0</v>
      </c>
      <c r="AC213" s="86">
        <v>0</v>
      </c>
      <c r="AD213" s="86">
        <v>0</v>
      </c>
      <c r="AE213" s="86">
        <v>0</v>
      </c>
      <c r="AF213" s="86">
        <v>0</v>
      </c>
      <c r="AG213" s="86">
        <v>0</v>
      </c>
      <c r="AH213" s="86">
        <v>0</v>
      </c>
      <c r="AI213" s="86">
        <v>0</v>
      </c>
      <c r="AJ213" s="86">
        <v>0</v>
      </c>
      <c r="AK213" s="86">
        <v>0</v>
      </c>
    </row>
    <row r="214" spans="1:37" ht="18.95" customHeight="1" x14ac:dyDescent="0.25">
      <c r="A214" s="73" t="s">
        <v>271</v>
      </c>
      <c r="B214" s="77">
        <v>6.09</v>
      </c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V214" s="102" t="s">
        <v>389</v>
      </c>
      <c r="W214" s="97">
        <v>6.09</v>
      </c>
      <c r="X214" s="97">
        <v>0</v>
      </c>
      <c r="Y214" s="97"/>
      <c r="Z214" s="97">
        <v>0</v>
      </c>
      <c r="AA214" s="97">
        <v>0</v>
      </c>
      <c r="AB214" s="86">
        <v>0</v>
      </c>
      <c r="AC214" s="86">
        <v>0</v>
      </c>
      <c r="AD214" s="86">
        <v>0</v>
      </c>
      <c r="AE214" s="86">
        <v>0</v>
      </c>
      <c r="AF214" s="86">
        <v>0</v>
      </c>
      <c r="AG214" s="86">
        <v>0</v>
      </c>
      <c r="AH214" s="86">
        <v>0</v>
      </c>
      <c r="AI214" s="86">
        <v>0</v>
      </c>
      <c r="AJ214" s="86">
        <v>0</v>
      </c>
      <c r="AK214" s="86">
        <v>0</v>
      </c>
    </row>
    <row r="215" spans="1:37" ht="18.75" customHeight="1" x14ac:dyDescent="0.25">
      <c r="A215" s="73" t="s">
        <v>272</v>
      </c>
      <c r="B215" s="77">
        <v>53.7</v>
      </c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V215" s="102" t="s">
        <v>389</v>
      </c>
      <c r="W215" s="97">
        <v>53.7</v>
      </c>
      <c r="X215" s="97">
        <v>0</v>
      </c>
      <c r="Y215" s="97"/>
      <c r="Z215" s="97">
        <v>0</v>
      </c>
      <c r="AA215" s="97">
        <v>0</v>
      </c>
      <c r="AB215" s="86">
        <v>0</v>
      </c>
      <c r="AC215" s="86">
        <v>0</v>
      </c>
      <c r="AD215" s="86">
        <v>0</v>
      </c>
      <c r="AE215" s="86">
        <v>0</v>
      </c>
      <c r="AF215" s="86">
        <v>0</v>
      </c>
      <c r="AG215" s="86">
        <v>0</v>
      </c>
      <c r="AH215" s="86">
        <v>0</v>
      </c>
      <c r="AI215" s="86">
        <v>0</v>
      </c>
      <c r="AJ215" s="86">
        <v>0</v>
      </c>
      <c r="AK215" s="86">
        <v>0</v>
      </c>
    </row>
    <row r="216" spans="1:37" ht="18.95" customHeight="1" x14ac:dyDescent="0.25">
      <c r="A216" s="790" t="s">
        <v>336</v>
      </c>
      <c r="B216" s="791"/>
      <c r="C216" s="791"/>
      <c r="D216" s="791"/>
      <c r="E216" s="791"/>
      <c r="F216" s="791"/>
      <c r="G216" s="791"/>
      <c r="H216" s="791"/>
      <c r="I216" s="791"/>
      <c r="J216" s="791"/>
      <c r="K216" s="791"/>
      <c r="L216" s="791"/>
      <c r="M216" s="791"/>
      <c r="N216" s="791"/>
      <c r="O216" s="791"/>
      <c r="P216" s="791"/>
      <c r="Q216" s="791"/>
      <c r="R216" s="791"/>
      <c r="S216" s="791"/>
      <c r="V216" s="102" t="s">
        <v>377</v>
      </c>
      <c r="W216" s="97">
        <v>0</v>
      </c>
      <c r="X216" s="97">
        <v>0</v>
      </c>
      <c r="Y216" s="97"/>
      <c r="Z216" s="97">
        <v>0</v>
      </c>
      <c r="AA216" s="97">
        <v>0</v>
      </c>
      <c r="AB216" s="86">
        <v>0</v>
      </c>
      <c r="AC216" s="86">
        <v>0</v>
      </c>
      <c r="AD216" s="86">
        <v>0</v>
      </c>
      <c r="AE216" s="86">
        <v>0</v>
      </c>
      <c r="AF216" s="86">
        <v>0</v>
      </c>
      <c r="AG216" s="86">
        <v>0</v>
      </c>
      <c r="AH216" s="86">
        <v>0</v>
      </c>
      <c r="AI216" s="86">
        <v>0</v>
      </c>
      <c r="AJ216" s="86">
        <v>0</v>
      </c>
      <c r="AK216" s="86">
        <v>0</v>
      </c>
    </row>
    <row r="217" spans="1:37" ht="18.75" customHeight="1" x14ac:dyDescent="0.25">
      <c r="A217" s="73" t="s">
        <v>273</v>
      </c>
      <c r="B217" s="77">
        <v>94.6</v>
      </c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V217" s="102" t="s">
        <v>389</v>
      </c>
      <c r="W217" s="97">
        <v>94.6</v>
      </c>
      <c r="X217" s="97">
        <v>0</v>
      </c>
      <c r="Y217" s="97"/>
      <c r="Z217" s="97">
        <v>0</v>
      </c>
      <c r="AA217" s="97">
        <v>0</v>
      </c>
      <c r="AB217" s="86">
        <v>0</v>
      </c>
      <c r="AC217" s="86">
        <v>0</v>
      </c>
      <c r="AD217" s="86">
        <v>0</v>
      </c>
      <c r="AE217" s="86">
        <v>0</v>
      </c>
      <c r="AF217" s="86">
        <v>0</v>
      </c>
      <c r="AG217" s="86">
        <v>0</v>
      </c>
      <c r="AH217" s="86">
        <v>0</v>
      </c>
      <c r="AI217" s="86">
        <v>0</v>
      </c>
      <c r="AJ217" s="86">
        <v>0</v>
      </c>
      <c r="AK217" s="86">
        <v>0</v>
      </c>
    </row>
    <row r="218" spans="1:37" ht="18.95" customHeight="1" x14ac:dyDescent="0.25">
      <c r="A218" s="73" t="s">
        <v>274</v>
      </c>
      <c r="B218" s="77">
        <v>68</v>
      </c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V218" s="102" t="s">
        <v>389</v>
      </c>
      <c r="W218" s="97">
        <v>68</v>
      </c>
      <c r="X218" s="97">
        <v>0</v>
      </c>
      <c r="Y218" s="97"/>
      <c r="Z218" s="97">
        <v>0</v>
      </c>
      <c r="AA218" s="97">
        <v>0</v>
      </c>
      <c r="AB218" s="86">
        <v>0</v>
      </c>
      <c r="AC218" s="86">
        <v>0</v>
      </c>
      <c r="AD218" s="86">
        <v>0</v>
      </c>
      <c r="AE218" s="86">
        <v>0</v>
      </c>
      <c r="AF218" s="86">
        <v>0</v>
      </c>
      <c r="AG218" s="86">
        <v>0</v>
      </c>
      <c r="AH218" s="86">
        <v>0</v>
      </c>
      <c r="AI218" s="86">
        <v>0</v>
      </c>
      <c r="AJ218" s="86">
        <v>0</v>
      </c>
      <c r="AK218" s="86">
        <v>0</v>
      </c>
    </row>
    <row r="219" spans="1:37" ht="18.95" customHeight="1" x14ac:dyDescent="0.25">
      <c r="A219" s="73" t="s">
        <v>275</v>
      </c>
      <c r="B219" s="77">
        <v>75.3</v>
      </c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V219" s="102" t="s">
        <v>389</v>
      </c>
      <c r="W219" s="97">
        <v>75.3</v>
      </c>
      <c r="X219" s="97">
        <v>0</v>
      </c>
      <c r="Y219" s="97"/>
      <c r="Z219" s="97">
        <v>0</v>
      </c>
      <c r="AA219" s="97">
        <v>0</v>
      </c>
      <c r="AB219" s="86">
        <v>0</v>
      </c>
      <c r="AC219" s="86">
        <v>0</v>
      </c>
      <c r="AD219" s="86">
        <v>0</v>
      </c>
      <c r="AE219" s="86">
        <v>0</v>
      </c>
      <c r="AF219" s="86">
        <v>0</v>
      </c>
      <c r="AG219" s="86">
        <v>0</v>
      </c>
      <c r="AH219" s="86">
        <v>0</v>
      </c>
      <c r="AI219" s="86">
        <v>0</v>
      </c>
      <c r="AJ219" s="86">
        <v>0</v>
      </c>
      <c r="AK219" s="86">
        <v>0</v>
      </c>
    </row>
    <row r="220" spans="1:37" ht="18.95" customHeight="1" x14ac:dyDescent="0.25">
      <c r="A220" s="73" t="s">
        <v>276</v>
      </c>
      <c r="B220" s="77">
        <v>67.900000000000006</v>
      </c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V220" s="102" t="s">
        <v>389</v>
      </c>
      <c r="W220" s="97">
        <v>67.900000000000006</v>
      </c>
      <c r="X220" s="97">
        <v>0</v>
      </c>
      <c r="Y220" s="97"/>
      <c r="Z220" s="97">
        <v>0</v>
      </c>
      <c r="AA220" s="97">
        <v>0</v>
      </c>
      <c r="AB220" s="86">
        <v>0</v>
      </c>
      <c r="AC220" s="86">
        <v>0</v>
      </c>
      <c r="AD220" s="86">
        <v>0</v>
      </c>
      <c r="AE220" s="86">
        <v>0</v>
      </c>
      <c r="AF220" s="86">
        <v>0</v>
      </c>
      <c r="AG220" s="86">
        <v>0</v>
      </c>
      <c r="AH220" s="86">
        <v>0</v>
      </c>
      <c r="AI220" s="86">
        <v>0</v>
      </c>
      <c r="AJ220" s="86">
        <v>0</v>
      </c>
      <c r="AK220" s="86">
        <v>0</v>
      </c>
    </row>
    <row r="221" spans="1:37" ht="18.95" customHeight="1" x14ac:dyDescent="0.25">
      <c r="A221" s="790" t="s">
        <v>337</v>
      </c>
      <c r="B221" s="791"/>
      <c r="C221" s="791"/>
      <c r="D221" s="791"/>
      <c r="E221" s="791"/>
      <c r="F221" s="791"/>
      <c r="G221" s="791"/>
      <c r="H221" s="791"/>
      <c r="I221" s="791"/>
      <c r="J221" s="791"/>
      <c r="K221" s="791"/>
      <c r="L221" s="791"/>
      <c r="M221" s="791"/>
      <c r="N221" s="791"/>
      <c r="O221" s="791"/>
      <c r="P221" s="791"/>
      <c r="Q221" s="791"/>
      <c r="R221" s="791"/>
      <c r="S221" s="791"/>
      <c r="V221" s="102" t="s">
        <v>377</v>
      </c>
      <c r="W221" s="97">
        <v>0</v>
      </c>
      <c r="X221" s="97">
        <v>0</v>
      </c>
      <c r="Y221" s="97"/>
      <c r="Z221" s="97">
        <v>0</v>
      </c>
      <c r="AA221" s="97">
        <v>0</v>
      </c>
      <c r="AB221" s="86">
        <v>0</v>
      </c>
      <c r="AC221" s="86">
        <v>0</v>
      </c>
      <c r="AD221" s="86">
        <v>0</v>
      </c>
      <c r="AE221" s="86">
        <v>0</v>
      </c>
      <c r="AF221" s="86">
        <v>0</v>
      </c>
      <c r="AG221" s="86">
        <v>0</v>
      </c>
      <c r="AH221" s="86">
        <v>0</v>
      </c>
      <c r="AI221" s="86">
        <v>0</v>
      </c>
      <c r="AJ221" s="86">
        <v>0</v>
      </c>
      <c r="AK221" s="86">
        <v>0</v>
      </c>
    </row>
    <row r="222" spans="1:37" ht="18.75" customHeight="1" x14ac:dyDescent="0.25">
      <c r="A222" s="73" t="s">
        <v>273</v>
      </c>
      <c r="B222" s="77">
        <v>5.45</v>
      </c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V222" s="102" t="s">
        <v>389</v>
      </c>
      <c r="W222" s="97">
        <v>5.45</v>
      </c>
      <c r="X222" s="97">
        <v>0</v>
      </c>
      <c r="Y222" s="97"/>
      <c r="Z222" s="97">
        <v>0</v>
      </c>
      <c r="AA222" s="97">
        <v>0</v>
      </c>
      <c r="AB222" s="86">
        <v>0</v>
      </c>
      <c r="AC222" s="86">
        <v>0</v>
      </c>
      <c r="AD222" s="86">
        <v>0</v>
      </c>
      <c r="AE222" s="86">
        <v>0</v>
      </c>
      <c r="AF222" s="86">
        <v>0</v>
      </c>
      <c r="AG222" s="86">
        <v>0</v>
      </c>
      <c r="AH222" s="86">
        <v>0</v>
      </c>
      <c r="AI222" s="86">
        <v>0</v>
      </c>
      <c r="AJ222" s="86">
        <v>0</v>
      </c>
      <c r="AK222" s="86">
        <v>0</v>
      </c>
    </row>
    <row r="223" spans="1:37" ht="18.95" customHeight="1" x14ac:dyDescent="0.25">
      <c r="A223" s="73" t="s">
        <v>274</v>
      </c>
      <c r="B223" s="77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V223" s="102" t="s">
        <v>389</v>
      </c>
      <c r="W223" s="97">
        <v>0</v>
      </c>
      <c r="X223" s="97">
        <v>0</v>
      </c>
      <c r="Y223" s="97"/>
      <c r="Z223" s="97">
        <v>0</v>
      </c>
      <c r="AA223" s="97">
        <v>0</v>
      </c>
      <c r="AB223" s="86">
        <v>0</v>
      </c>
      <c r="AC223" s="86">
        <v>0</v>
      </c>
      <c r="AD223" s="86">
        <v>0</v>
      </c>
      <c r="AE223" s="86">
        <v>0</v>
      </c>
      <c r="AF223" s="86">
        <v>0</v>
      </c>
      <c r="AG223" s="86">
        <v>0</v>
      </c>
      <c r="AH223" s="86">
        <v>0</v>
      </c>
      <c r="AI223" s="86">
        <v>0</v>
      </c>
      <c r="AJ223" s="86">
        <v>0</v>
      </c>
      <c r="AK223" s="86">
        <v>0</v>
      </c>
    </row>
    <row r="224" spans="1:37" ht="18.95" customHeight="1" x14ac:dyDescent="0.25">
      <c r="A224" s="73" t="s">
        <v>275</v>
      </c>
      <c r="B224" s="77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V224" s="102" t="s">
        <v>389</v>
      </c>
      <c r="W224" s="97">
        <v>0</v>
      </c>
      <c r="X224" s="97">
        <v>0</v>
      </c>
      <c r="Y224" s="97"/>
      <c r="Z224" s="97">
        <v>0</v>
      </c>
      <c r="AA224" s="97">
        <v>0</v>
      </c>
      <c r="AB224" s="86">
        <v>0</v>
      </c>
      <c r="AC224" s="86">
        <v>0</v>
      </c>
      <c r="AD224" s="86">
        <v>0</v>
      </c>
      <c r="AE224" s="86">
        <v>0</v>
      </c>
      <c r="AF224" s="86">
        <v>0</v>
      </c>
      <c r="AG224" s="86">
        <v>0</v>
      </c>
      <c r="AH224" s="86">
        <v>0</v>
      </c>
      <c r="AI224" s="86">
        <v>0</v>
      </c>
      <c r="AJ224" s="86">
        <v>0</v>
      </c>
      <c r="AK224" s="86">
        <v>0</v>
      </c>
    </row>
    <row r="225" spans="1:37" ht="18.95" customHeight="1" x14ac:dyDescent="0.25">
      <c r="A225" s="73" t="s">
        <v>276</v>
      </c>
      <c r="B225" s="77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V225" s="102" t="s">
        <v>389</v>
      </c>
      <c r="W225" s="97">
        <v>0</v>
      </c>
      <c r="X225" s="97">
        <v>0</v>
      </c>
      <c r="Y225" s="97"/>
      <c r="Z225" s="97">
        <v>0</v>
      </c>
      <c r="AA225" s="97">
        <v>0</v>
      </c>
      <c r="AB225" s="86">
        <v>0</v>
      </c>
      <c r="AC225" s="86">
        <v>0</v>
      </c>
      <c r="AD225" s="86">
        <v>0</v>
      </c>
      <c r="AE225" s="86">
        <v>0</v>
      </c>
      <c r="AF225" s="86">
        <v>0</v>
      </c>
      <c r="AG225" s="86">
        <v>0</v>
      </c>
      <c r="AH225" s="86">
        <v>0</v>
      </c>
      <c r="AI225" s="86">
        <v>0</v>
      </c>
      <c r="AJ225" s="86">
        <v>0</v>
      </c>
      <c r="AK225" s="86">
        <v>0</v>
      </c>
    </row>
    <row r="226" spans="1:37" ht="18.95" customHeight="1" x14ac:dyDescent="0.25">
      <c r="A226" s="790" t="s">
        <v>338</v>
      </c>
      <c r="B226" s="791"/>
      <c r="C226" s="791"/>
      <c r="D226" s="791"/>
      <c r="E226" s="791"/>
      <c r="F226" s="791"/>
      <c r="G226" s="791"/>
      <c r="H226" s="791"/>
      <c r="I226" s="791"/>
      <c r="J226" s="791"/>
      <c r="K226" s="791"/>
      <c r="L226" s="791"/>
      <c r="M226" s="791"/>
      <c r="N226" s="791"/>
      <c r="O226" s="791"/>
      <c r="P226" s="791"/>
      <c r="Q226" s="791"/>
      <c r="R226" s="791"/>
      <c r="S226" s="791"/>
      <c r="V226" s="102" t="s">
        <v>377</v>
      </c>
      <c r="W226" s="97">
        <v>0</v>
      </c>
      <c r="X226" s="97">
        <v>0</v>
      </c>
      <c r="Y226" s="97"/>
      <c r="Z226" s="97">
        <v>0</v>
      </c>
      <c r="AA226" s="97">
        <v>0</v>
      </c>
      <c r="AB226" s="86">
        <v>0</v>
      </c>
      <c r="AC226" s="86">
        <v>0</v>
      </c>
      <c r="AD226" s="86">
        <v>0</v>
      </c>
      <c r="AE226" s="86">
        <v>0</v>
      </c>
      <c r="AF226" s="86">
        <v>0</v>
      </c>
      <c r="AG226" s="86">
        <v>0</v>
      </c>
      <c r="AH226" s="86">
        <v>0</v>
      </c>
      <c r="AI226" s="86">
        <v>0</v>
      </c>
      <c r="AJ226" s="86">
        <v>0</v>
      </c>
      <c r="AK226" s="86">
        <v>0</v>
      </c>
    </row>
    <row r="227" spans="1:37" ht="18.75" customHeight="1" x14ac:dyDescent="0.25">
      <c r="A227" s="73" t="s">
        <v>273</v>
      </c>
      <c r="B227" s="77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V227" s="102" t="s">
        <v>389</v>
      </c>
      <c r="W227" s="97">
        <v>0</v>
      </c>
      <c r="X227" s="97">
        <v>0</v>
      </c>
      <c r="Y227" s="97"/>
      <c r="Z227" s="97">
        <v>0</v>
      </c>
      <c r="AA227" s="97">
        <v>0</v>
      </c>
      <c r="AB227" s="86">
        <v>0</v>
      </c>
      <c r="AC227" s="86">
        <v>0</v>
      </c>
      <c r="AD227" s="86">
        <v>0</v>
      </c>
      <c r="AE227" s="86">
        <v>0</v>
      </c>
      <c r="AF227" s="86">
        <v>0</v>
      </c>
      <c r="AG227" s="86">
        <v>0</v>
      </c>
      <c r="AH227" s="86">
        <v>0</v>
      </c>
      <c r="AI227" s="86">
        <v>0</v>
      </c>
      <c r="AJ227" s="86">
        <v>0</v>
      </c>
      <c r="AK227" s="86">
        <v>0</v>
      </c>
    </row>
    <row r="228" spans="1:37" ht="18.95" customHeight="1" x14ac:dyDescent="0.25">
      <c r="A228" s="73" t="s">
        <v>274</v>
      </c>
      <c r="B228" s="77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V228" s="102" t="s">
        <v>389</v>
      </c>
      <c r="W228" s="97">
        <v>0</v>
      </c>
      <c r="X228" s="97">
        <v>0</v>
      </c>
      <c r="Y228" s="97"/>
      <c r="Z228" s="97">
        <v>0</v>
      </c>
      <c r="AA228" s="97">
        <v>0</v>
      </c>
      <c r="AB228" s="86">
        <v>0</v>
      </c>
      <c r="AC228" s="86">
        <v>0</v>
      </c>
      <c r="AD228" s="86">
        <v>0</v>
      </c>
      <c r="AE228" s="86">
        <v>0</v>
      </c>
      <c r="AF228" s="86">
        <v>0</v>
      </c>
      <c r="AG228" s="86">
        <v>0</v>
      </c>
      <c r="AH228" s="86">
        <v>0</v>
      </c>
      <c r="AI228" s="86">
        <v>0</v>
      </c>
      <c r="AJ228" s="86">
        <v>0</v>
      </c>
      <c r="AK228" s="86">
        <v>0</v>
      </c>
    </row>
    <row r="229" spans="1:37" ht="18.95" customHeight="1" x14ac:dyDescent="0.25">
      <c r="A229" s="73" t="s">
        <v>275</v>
      </c>
      <c r="B229" s="77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V229" s="102" t="s">
        <v>389</v>
      </c>
      <c r="W229" s="97">
        <v>0</v>
      </c>
      <c r="X229" s="97">
        <v>0</v>
      </c>
      <c r="Y229" s="97"/>
      <c r="Z229" s="97">
        <v>0</v>
      </c>
      <c r="AA229" s="97">
        <v>0</v>
      </c>
      <c r="AB229" s="86">
        <v>0</v>
      </c>
      <c r="AC229" s="86">
        <v>0</v>
      </c>
      <c r="AD229" s="86">
        <v>0</v>
      </c>
      <c r="AE229" s="86">
        <v>0</v>
      </c>
      <c r="AF229" s="86">
        <v>0</v>
      </c>
      <c r="AG229" s="86">
        <v>0</v>
      </c>
      <c r="AH229" s="86">
        <v>0</v>
      </c>
      <c r="AI229" s="86">
        <v>0</v>
      </c>
      <c r="AJ229" s="86">
        <v>0</v>
      </c>
      <c r="AK229" s="86">
        <v>0</v>
      </c>
    </row>
    <row r="230" spans="1:37" ht="18.95" customHeight="1" x14ac:dyDescent="0.25">
      <c r="A230" s="73" t="s">
        <v>276</v>
      </c>
      <c r="B230" s="77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V230" s="102" t="s">
        <v>389</v>
      </c>
      <c r="W230" s="97">
        <v>0</v>
      </c>
      <c r="X230" s="97">
        <v>0</v>
      </c>
      <c r="Y230" s="97"/>
      <c r="Z230" s="97">
        <v>0</v>
      </c>
      <c r="AA230" s="97">
        <v>0</v>
      </c>
      <c r="AB230" s="86">
        <v>0</v>
      </c>
      <c r="AC230" s="86">
        <v>0</v>
      </c>
      <c r="AD230" s="86">
        <v>0</v>
      </c>
      <c r="AE230" s="86">
        <v>0</v>
      </c>
      <c r="AF230" s="86">
        <v>0</v>
      </c>
      <c r="AG230" s="86">
        <v>0</v>
      </c>
      <c r="AH230" s="86">
        <v>0</v>
      </c>
      <c r="AI230" s="86">
        <v>0</v>
      </c>
      <c r="AJ230" s="86">
        <v>0</v>
      </c>
      <c r="AK230" s="86">
        <v>0</v>
      </c>
    </row>
    <row r="231" spans="1:37" ht="18.95" customHeight="1" x14ac:dyDescent="0.25">
      <c r="A231" s="790" t="s">
        <v>339</v>
      </c>
      <c r="B231" s="791"/>
      <c r="C231" s="791"/>
      <c r="D231" s="791"/>
      <c r="E231" s="791"/>
      <c r="F231" s="791"/>
      <c r="G231" s="791"/>
      <c r="H231" s="791"/>
      <c r="I231" s="791"/>
      <c r="J231" s="791"/>
      <c r="K231" s="791"/>
      <c r="L231" s="791"/>
      <c r="M231" s="791"/>
      <c r="N231" s="791"/>
      <c r="O231" s="791"/>
      <c r="P231" s="791"/>
      <c r="Q231" s="791"/>
      <c r="R231" s="791"/>
      <c r="S231" s="791"/>
      <c r="V231" s="102" t="s">
        <v>377</v>
      </c>
      <c r="W231" s="97">
        <v>0</v>
      </c>
      <c r="X231" s="97">
        <v>0</v>
      </c>
      <c r="Y231" s="97"/>
      <c r="Z231" s="97">
        <v>0</v>
      </c>
      <c r="AA231" s="97">
        <v>0</v>
      </c>
      <c r="AB231" s="86">
        <v>0</v>
      </c>
      <c r="AC231" s="86">
        <v>0</v>
      </c>
      <c r="AD231" s="86">
        <v>0</v>
      </c>
      <c r="AE231" s="86">
        <v>0</v>
      </c>
      <c r="AF231" s="86">
        <v>0</v>
      </c>
      <c r="AG231" s="86">
        <v>0</v>
      </c>
      <c r="AH231" s="86">
        <v>0</v>
      </c>
      <c r="AI231" s="86">
        <v>0</v>
      </c>
      <c r="AJ231" s="86">
        <v>0</v>
      </c>
      <c r="AK231" s="86">
        <v>0</v>
      </c>
    </row>
    <row r="232" spans="1:37" ht="18.75" customHeight="1" x14ac:dyDescent="0.25">
      <c r="A232" s="73" t="s">
        <v>273</v>
      </c>
      <c r="B232" s="77">
        <v>0</v>
      </c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V232" s="102" t="s">
        <v>389</v>
      </c>
      <c r="W232" s="97">
        <v>0</v>
      </c>
      <c r="X232" s="97">
        <v>0</v>
      </c>
      <c r="Y232" s="97"/>
      <c r="Z232" s="97">
        <v>0</v>
      </c>
      <c r="AA232" s="97">
        <v>0</v>
      </c>
      <c r="AB232" s="86">
        <v>0</v>
      </c>
      <c r="AC232" s="86">
        <v>0</v>
      </c>
      <c r="AD232" s="86">
        <v>0</v>
      </c>
      <c r="AE232" s="86">
        <v>0</v>
      </c>
      <c r="AF232" s="86">
        <v>0</v>
      </c>
      <c r="AG232" s="86">
        <v>0</v>
      </c>
      <c r="AH232" s="86">
        <v>0</v>
      </c>
      <c r="AI232" s="86">
        <v>0</v>
      </c>
      <c r="AJ232" s="86">
        <v>0</v>
      </c>
      <c r="AK232" s="86">
        <v>0</v>
      </c>
    </row>
    <row r="233" spans="1:37" ht="18.95" customHeight="1" x14ac:dyDescent="0.25">
      <c r="A233" s="73" t="s">
        <v>274</v>
      </c>
      <c r="B233" s="77">
        <v>0</v>
      </c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V233" s="102" t="s">
        <v>389</v>
      </c>
      <c r="W233" s="97">
        <v>0</v>
      </c>
      <c r="X233" s="97">
        <v>0</v>
      </c>
      <c r="Y233" s="97"/>
      <c r="Z233" s="97">
        <v>0</v>
      </c>
      <c r="AA233" s="97">
        <v>0</v>
      </c>
      <c r="AB233" s="86">
        <v>0</v>
      </c>
      <c r="AC233" s="86">
        <v>0</v>
      </c>
      <c r="AD233" s="86">
        <v>0</v>
      </c>
      <c r="AE233" s="86">
        <v>0</v>
      </c>
      <c r="AF233" s="86">
        <v>0</v>
      </c>
      <c r="AG233" s="86">
        <v>0</v>
      </c>
      <c r="AH233" s="86">
        <v>0</v>
      </c>
      <c r="AI233" s="86">
        <v>0</v>
      </c>
      <c r="AJ233" s="86">
        <v>0</v>
      </c>
      <c r="AK233" s="86">
        <v>0</v>
      </c>
    </row>
    <row r="234" spans="1:37" ht="18.95" customHeight="1" x14ac:dyDescent="0.25">
      <c r="A234" s="73" t="s">
        <v>275</v>
      </c>
      <c r="B234" s="77">
        <v>0</v>
      </c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V234" s="102" t="s">
        <v>389</v>
      </c>
      <c r="W234" s="97">
        <v>0</v>
      </c>
      <c r="X234" s="97">
        <v>0</v>
      </c>
      <c r="Y234" s="97"/>
      <c r="Z234" s="97">
        <v>0</v>
      </c>
      <c r="AA234" s="97">
        <v>0</v>
      </c>
      <c r="AB234" s="86">
        <v>0</v>
      </c>
      <c r="AC234" s="86">
        <v>0</v>
      </c>
      <c r="AD234" s="86">
        <v>0</v>
      </c>
      <c r="AE234" s="86">
        <v>0</v>
      </c>
      <c r="AF234" s="86">
        <v>0</v>
      </c>
      <c r="AG234" s="86">
        <v>0</v>
      </c>
      <c r="AH234" s="86">
        <v>0</v>
      </c>
      <c r="AI234" s="86">
        <v>0</v>
      </c>
      <c r="AJ234" s="86">
        <v>0</v>
      </c>
      <c r="AK234" s="86">
        <v>0</v>
      </c>
    </row>
    <row r="235" spans="1:37" ht="18.75" customHeight="1" x14ac:dyDescent="0.25">
      <c r="A235" s="73" t="s">
        <v>276</v>
      </c>
      <c r="B235" s="77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V235" s="102" t="s">
        <v>389</v>
      </c>
      <c r="W235" s="97">
        <v>0</v>
      </c>
      <c r="X235" s="97">
        <v>0</v>
      </c>
      <c r="Y235" s="97"/>
      <c r="Z235" s="97">
        <v>0</v>
      </c>
      <c r="AA235" s="97">
        <v>0</v>
      </c>
      <c r="AB235" s="86">
        <v>0</v>
      </c>
      <c r="AC235" s="86">
        <v>0</v>
      </c>
      <c r="AD235" s="86">
        <v>0</v>
      </c>
      <c r="AE235" s="86">
        <v>0</v>
      </c>
      <c r="AF235" s="86">
        <v>0</v>
      </c>
      <c r="AG235" s="86">
        <v>0</v>
      </c>
      <c r="AH235" s="86">
        <v>0</v>
      </c>
      <c r="AI235" s="86">
        <v>0</v>
      </c>
      <c r="AJ235" s="86">
        <v>0</v>
      </c>
      <c r="AK235" s="86">
        <v>0</v>
      </c>
    </row>
    <row r="236" spans="1:37" ht="18.95" customHeight="1" x14ac:dyDescent="0.25">
      <c r="A236" s="790" t="s">
        <v>340</v>
      </c>
      <c r="B236" s="791"/>
      <c r="C236" s="791"/>
      <c r="D236" s="791"/>
      <c r="E236" s="791"/>
      <c r="F236" s="791"/>
      <c r="G236" s="791"/>
      <c r="H236" s="791"/>
      <c r="I236" s="791"/>
      <c r="J236" s="791"/>
      <c r="K236" s="791"/>
      <c r="L236" s="791"/>
      <c r="M236" s="791"/>
      <c r="N236" s="791"/>
      <c r="O236" s="791"/>
      <c r="P236" s="791"/>
      <c r="Q236" s="791"/>
      <c r="R236" s="791"/>
      <c r="S236" s="791"/>
      <c r="V236" s="102" t="s">
        <v>377</v>
      </c>
      <c r="W236" s="97">
        <v>0</v>
      </c>
      <c r="X236" s="97">
        <v>0</v>
      </c>
      <c r="Y236" s="97"/>
      <c r="Z236" s="97">
        <v>0</v>
      </c>
      <c r="AA236" s="97">
        <v>0</v>
      </c>
      <c r="AB236" s="86">
        <v>0</v>
      </c>
      <c r="AC236" s="86">
        <v>0</v>
      </c>
      <c r="AD236" s="86">
        <v>0</v>
      </c>
      <c r="AE236" s="86">
        <v>0</v>
      </c>
      <c r="AF236" s="86">
        <v>0</v>
      </c>
      <c r="AG236" s="86">
        <v>0</v>
      </c>
      <c r="AH236" s="86">
        <v>0</v>
      </c>
      <c r="AI236" s="86">
        <v>0</v>
      </c>
      <c r="AJ236" s="86">
        <v>0</v>
      </c>
      <c r="AK236" s="86">
        <v>0</v>
      </c>
    </row>
    <row r="237" spans="1:37" ht="18.75" customHeight="1" x14ac:dyDescent="0.25">
      <c r="A237" s="73" t="s">
        <v>273</v>
      </c>
      <c r="B237" s="77">
        <v>0</v>
      </c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V237" s="102" t="s">
        <v>389</v>
      </c>
      <c r="W237" s="97">
        <v>0</v>
      </c>
      <c r="X237" s="97">
        <v>0</v>
      </c>
      <c r="Y237" s="97"/>
      <c r="Z237" s="97">
        <v>0</v>
      </c>
      <c r="AA237" s="97">
        <v>0</v>
      </c>
      <c r="AB237" s="86">
        <v>0</v>
      </c>
      <c r="AC237" s="86">
        <v>0</v>
      </c>
      <c r="AD237" s="86">
        <v>0</v>
      </c>
      <c r="AE237" s="86">
        <v>0</v>
      </c>
      <c r="AF237" s="86">
        <v>0</v>
      </c>
      <c r="AG237" s="86">
        <v>0</v>
      </c>
      <c r="AH237" s="86">
        <v>0</v>
      </c>
      <c r="AI237" s="86">
        <v>0</v>
      </c>
      <c r="AJ237" s="86">
        <v>0</v>
      </c>
      <c r="AK237" s="86">
        <v>0</v>
      </c>
    </row>
    <row r="238" spans="1:37" ht="18.95" customHeight="1" x14ac:dyDescent="0.25">
      <c r="A238" s="73" t="s">
        <v>274</v>
      </c>
      <c r="B238" s="77">
        <v>32</v>
      </c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V238" s="102" t="s">
        <v>389</v>
      </c>
      <c r="W238" s="97">
        <v>32</v>
      </c>
      <c r="X238" s="97">
        <v>0</v>
      </c>
      <c r="Y238" s="97"/>
      <c r="Z238" s="97">
        <v>0</v>
      </c>
      <c r="AA238" s="97">
        <v>0</v>
      </c>
      <c r="AB238" s="86">
        <v>0</v>
      </c>
      <c r="AC238" s="86">
        <v>0</v>
      </c>
      <c r="AD238" s="86">
        <v>0</v>
      </c>
      <c r="AE238" s="86">
        <v>0</v>
      </c>
      <c r="AF238" s="86">
        <v>0</v>
      </c>
      <c r="AG238" s="86">
        <v>0</v>
      </c>
      <c r="AH238" s="86">
        <v>0</v>
      </c>
      <c r="AI238" s="86">
        <v>0</v>
      </c>
      <c r="AJ238" s="86">
        <v>0</v>
      </c>
      <c r="AK238" s="86">
        <v>0</v>
      </c>
    </row>
    <row r="239" spans="1:37" ht="18.95" customHeight="1" x14ac:dyDescent="0.25">
      <c r="A239" s="73" t="s">
        <v>275</v>
      </c>
      <c r="B239" s="77">
        <v>24.7</v>
      </c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V239" s="102" t="s">
        <v>389</v>
      </c>
      <c r="W239" s="97">
        <v>24.7</v>
      </c>
      <c r="X239" s="97">
        <v>0</v>
      </c>
      <c r="Y239" s="97"/>
      <c r="Z239" s="97">
        <v>0</v>
      </c>
      <c r="AA239" s="97">
        <v>0</v>
      </c>
      <c r="AB239" s="86">
        <v>0</v>
      </c>
      <c r="AC239" s="86">
        <v>0</v>
      </c>
      <c r="AD239" s="86">
        <v>0</v>
      </c>
      <c r="AE239" s="86">
        <v>0</v>
      </c>
      <c r="AF239" s="86">
        <v>0</v>
      </c>
      <c r="AG239" s="86">
        <v>0</v>
      </c>
      <c r="AH239" s="86">
        <v>0</v>
      </c>
      <c r="AI239" s="86">
        <v>0</v>
      </c>
      <c r="AJ239" s="86">
        <v>0</v>
      </c>
      <c r="AK239" s="86">
        <v>0</v>
      </c>
    </row>
    <row r="240" spans="1:37" ht="18.95" customHeight="1" x14ac:dyDescent="0.25">
      <c r="A240" s="73" t="s">
        <v>276</v>
      </c>
      <c r="B240" s="77">
        <v>32.1</v>
      </c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V240" s="102" t="s">
        <v>389</v>
      </c>
      <c r="W240" s="97">
        <v>32.1</v>
      </c>
      <c r="X240" s="97">
        <v>0</v>
      </c>
      <c r="Y240" s="97"/>
      <c r="Z240" s="97">
        <v>0</v>
      </c>
      <c r="AA240" s="97">
        <v>0</v>
      </c>
      <c r="AB240" s="86">
        <v>0</v>
      </c>
      <c r="AC240" s="86">
        <v>0</v>
      </c>
      <c r="AD240" s="86">
        <v>0</v>
      </c>
      <c r="AE240" s="86">
        <v>0</v>
      </c>
      <c r="AF240" s="86">
        <v>0</v>
      </c>
      <c r="AG240" s="86">
        <v>0</v>
      </c>
      <c r="AH240" s="86">
        <v>0</v>
      </c>
      <c r="AI240" s="86">
        <v>0</v>
      </c>
      <c r="AJ240" s="86">
        <v>0</v>
      </c>
      <c r="AK240" s="86">
        <v>0</v>
      </c>
    </row>
    <row r="241" spans="1:37" ht="18.95" customHeight="1" thickBot="1" x14ac:dyDescent="0.3">
      <c r="A241" s="790"/>
      <c r="B241" s="791"/>
      <c r="C241" s="791"/>
      <c r="D241" s="791"/>
      <c r="E241" s="791"/>
      <c r="F241" s="791"/>
      <c r="G241" s="791"/>
      <c r="H241" s="791"/>
      <c r="I241" s="791"/>
      <c r="J241" s="791"/>
      <c r="K241" s="791"/>
      <c r="L241" s="791"/>
      <c r="M241" s="791"/>
      <c r="N241" s="791"/>
      <c r="O241" s="791"/>
      <c r="P241" s="791"/>
      <c r="Q241" s="791"/>
      <c r="R241" s="791"/>
      <c r="S241" s="791"/>
      <c r="V241" s="102" t="s">
        <v>357</v>
      </c>
      <c r="W241" s="97">
        <v>0</v>
      </c>
      <c r="X241" s="97">
        <v>0</v>
      </c>
      <c r="Y241" s="97"/>
      <c r="Z241" s="97">
        <v>0</v>
      </c>
      <c r="AA241" s="97">
        <v>0</v>
      </c>
      <c r="AB241" s="86">
        <v>0</v>
      </c>
      <c r="AC241" s="86">
        <v>0</v>
      </c>
      <c r="AD241" s="86">
        <v>0</v>
      </c>
      <c r="AE241" s="86">
        <v>0</v>
      </c>
      <c r="AF241" s="86">
        <v>0</v>
      </c>
      <c r="AG241" s="86">
        <v>0</v>
      </c>
      <c r="AH241" s="86">
        <v>0</v>
      </c>
      <c r="AI241" s="86">
        <v>0</v>
      </c>
      <c r="AJ241" s="86">
        <v>0</v>
      </c>
      <c r="AK241" s="86">
        <v>0</v>
      </c>
    </row>
    <row r="242" spans="1:37" s="81" customFormat="1" ht="25.5" customHeight="1" thickBot="1" x14ac:dyDescent="0.3">
      <c r="A242" s="79" t="s">
        <v>350</v>
      </c>
      <c r="B242" s="79"/>
      <c r="C242" s="79"/>
      <c r="D242" s="79"/>
      <c r="E242" s="79"/>
      <c r="F242" s="79"/>
      <c r="G242" s="802" t="s">
        <v>351</v>
      </c>
      <c r="H242" s="803"/>
      <c r="I242" s="803"/>
      <c r="J242" s="803"/>
      <c r="K242" s="803"/>
      <c r="L242" s="804"/>
      <c r="M242" s="802" t="s">
        <v>352</v>
      </c>
      <c r="N242" s="803"/>
      <c r="O242" s="803"/>
      <c r="P242" s="803"/>
      <c r="Q242" s="803"/>
      <c r="R242" s="804"/>
      <c r="S242" s="80"/>
      <c r="V242" s="103"/>
      <c r="W242" s="103"/>
      <c r="X242" s="103"/>
      <c r="Y242" s="103"/>
      <c r="Z242" s="103"/>
      <c r="AA242" s="104" t="s">
        <v>29</v>
      </c>
      <c r="AB242" s="6" t="s">
        <v>1</v>
      </c>
    </row>
    <row r="243" spans="1:37" s="81" customFormat="1" ht="18.75" customHeight="1" thickBot="1" x14ac:dyDescent="0.3">
      <c r="A243" s="79" t="s">
        <v>89</v>
      </c>
      <c r="B243" s="796" t="s">
        <v>90</v>
      </c>
      <c r="C243" s="796" t="s">
        <v>91</v>
      </c>
      <c r="D243" s="796" t="s">
        <v>92</v>
      </c>
      <c r="E243" s="796" t="s">
        <v>93</v>
      </c>
      <c r="F243" s="796" t="s">
        <v>277</v>
      </c>
      <c r="G243" s="796" t="s">
        <v>278</v>
      </c>
      <c r="H243" s="796" t="s">
        <v>279</v>
      </c>
      <c r="I243" s="796" t="s">
        <v>280</v>
      </c>
      <c r="J243" s="796" t="s">
        <v>281</v>
      </c>
      <c r="K243" s="796" t="s">
        <v>282</v>
      </c>
      <c r="L243" s="796" t="s">
        <v>283</v>
      </c>
      <c r="M243" s="796" t="s">
        <v>284</v>
      </c>
      <c r="N243" s="796" t="s">
        <v>285</v>
      </c>
      <c r="O243" s="796" t="s">
        <v>286</v>
      </c>
      <c r="P243" s="796" t="s">
        <v>260</v>
      </c>
      <c r="Q243" s="796" t="s">
        <v>287</v>
      </c>
      <c r="R243" s="796" t="s">
        <v>288</v>
      </c>
      <c r="S243" s="80"/>
      <c r="V243" s="103"/>
      <c r="W243" s="103"/>
      <c r="X243" s="103"/>
      <c r="Y243" s="103"/>
      <c r="Z243" s="103"/>
      <c r="AA243" s="104" t="s">
        <v>29</v>
      </c>
      <c r="AB243" s="6" t="s">
        <v>1</v>
      </c>
    </row>
    <row r="244" spans="1:37" s="81" customFormat="1" ht="18.75" customHeight="1" thickBot="1" x14ac:dyDescent="0.3">
      <c r="A244" s="155"/>
      <c r="B244" s="797"/>
      <c r="C244" s="797"/>
      <c r="D244" s="797"/>
      <c r="E244" s="797"/>
      <c r="F244" s="797"/>
      <c r="G244" s="797"/>
      <c r="H244" s="797"/>
      <c r="I244" s="797"/>
      <c r="J244" s="797"/>
      <c r="K244" s="797"/>
      <c r="L244" s="797"/>
      <c r="M244" s="797"/>
      <c r="N244" s="797"/>
      <c r="O244" s="797"/>
      <c r="P244" s="797"/>
      <c r="Q244" s="797"/>
      <c r="R244" s="797"/>
      <c r="S244" s="80"/>
      <c r="V244" s="103"/>
      <c r="W244" s="103"/>
      <c r="X244" s="103"/>
      <c r="Y244" s="103"/>
      <c r="Z244" s="103"/>
      <c r="AA244" s="156"/>
      <c r="AB244" s="6"/>
    </row>
    <row r="245" spans="1:37" ht="33" customHeight="1" thickBot="1" x14ac:dyDescent="0.3">
      <c r="A245" s="157" t="s">
        <v>55</v>
      </c>
      <c r="B245" s="158" t="s">
        <v>94</v>
      </c>
      <c r="C245" s="158"/>
      <c r="D245" s="158" t="s">
        <v>95</v>
      </c>
      <c r="E245" s="158" t="s">
        <v>289</v>
      </c>
      <c r="F245" s="159" t="s">
        <v>290</v>
      </c>
      <c r="G245" s="160">
        <v>4007</v>
      </c>
      <c r="H245" s="160">
        <v>2958</v>
      </c>
      <c r="I245" s="161">
        <v>485</v>
      </c>
      <c r="J245" s="161">
        <v>425</v>
      </c>
      <c r="K245" s="161">
        <v>103</v>
      </c>
      <c r="L245" s="161">
        <v>36</v>
      </c>
      <c r="M245" s="162">
        <v>0.73820813576241573</v>
      </c>
      <c r="N245" s="163">
        <v>0.12103818317943599</v>
      </c>
      <c r="O245" s="163">
        <v>0.10606438732218618</v>
      </c>
      <c r="P245" s="163">
        <v>2.5705016221612177E-2</v>
      </c>
      <c r="Q245" s="163">
        <v>8.9842775143498879E-3</v>
      </c>
      <c r="R245" s="163">
        <v>1</v>
      </c>
      <c r="X245" s="105" t="s">
        <v>55</v>
      </c>
      <c r="Y245" s="106">
        <v>4007</v>
      </c>
      <c r="Z245" s="107">
        <v>0.73820813576241573</v>
      </c>
      <c r="AA245" s="108" t="s">
        <v>34</v>
      </c>
      <c r="AB245" s="125">
        <v>0.8458720514653324</v>
      </c>
      <c r="AC245" s="126">
        <v>0.8458720514653324</v>
      </c>
    </row>
    <row r="246" spans="1:37" ht="33" customHeight="1" thickBot="1" x14ac:dyDescent="0.3">
      <c r="A246" s="158" t="s">
        <v>56</v>
      </c>
      <c r="B246" s="158" t="s">
        <v>94</v>
      </c>
      <c r="C246" s="158"/>
      <c r="D246" s="158" t="s">
        <v>96</v>
      </c>
      <c r="E246" s="158" t="s">
        <v>291</v>
      </c>
      <c r="F246" s="159" t="s">
        <v>292</v>
      </c>
      <c r="G246" s="160">
        <v>1867</v>
      </c>
      <c r="H246" s="160">
        <v>1340</v>
      </c>
      <c r="I246" s="160">
        <v>253</v>
      </c>
      <c r="J246" s="160">
        <v>224</v>
      </c>
      <c r="K246" s="160">
        <v>33</v>
      </c>
      <c r="L246" s="160">
        <v>17</v>
      </c>
      <c r="M246" s="162">
        <v>0.71772897696839855</v>
      </c>
      <c r="N246" s="163">
        <v>0.13551151580074985</v>
      </c>
      <c r="O246" s="163">
        <v>0.11997857525441885</v>
      </c>
      <c r="P246" s="163">
        <v>1.7675415104445636E-2</v>
      </c>
      <c r="Q246" s="163">
        <v>9.1055168719871449E-3</v>
      </c>
      <c r="R246" s="163">
        <v>1</v>
      </c>
      <c r="X246" s="105" t="s">
        <v>56</v>
      </c>
      <c r="Y246" s="106">
        <v>1867</v>
      </c>
      <c r="Z246" s="107">
        <v>0.71772897696839855</v>
      </c>
      <c r="AA246" s="104" t="s">
        <v>30</v>
      </c>
      <c r="AB246" s="87"/>
    </row>
    <row r="247" spans="1:37" ht="33" customHeight="1" x14ac:dyDescent="0.25">
      <c r="A247" s="158" t="s">
        <v>54</v>
      </c>
      <c r="B247" s="158" t="s">
        <v>94</v>
      </c>
      <c r="C247" s="158"/>
      <c r="D247" s="158" t="s">
        <v>293</v>
      </c>
      <c r="E247" s="158" t="s">
        <v>179</v>
      </c>
      <c r="F247" s="158" t="s">
        <v>180</v>
      </c>
      <c r="G247" s="160">
        <v>3214</v>
      </c>
      <c r="H247" s="160">
        <v>2300</v>
      </c>
      <c r="I247" s="160">
        <v>275</v>
      </c>
      <c r="J247" s="160">
        <v>490</v>
      </c>
      <c r="K247" s="160">
        <v>104</v>
      </c>
      <c r="L247" s="160">
        <v>45</v>
      </c>
      <c r="M247" s="162">
        <v>0.71561916614810206</v>
      </c>
      <c r="N247" s="163">
        <v>8.5563161169881774E-2</v>
      </c>
      <c r="O247" s="163">
        <v>0.15245799626633477</v>
      </c>
      <c r="P247" s="163">
        <v>3.2358431860609833E-2</v>
      </c>
      <c r="Q247" s="163">
        <v>1.4001244555071561E-2</v>
      </c>
      <c r="R247" s="163">
        <v>1</v>
      </c>
      <c r="S247" s="82"/>
      <c r="X247" s="109" t="s">
        <v>54</v>
      </c>
      <c r="Y247" s="106">
        <v>3214</v>
      </c>
      <c r="Z247" s="107">
        <v>0.71561916614810206</v>
      </c>
      <c r="AA247" s="110" t="s">
        <v>35</v>
      </c>
      <c r="AB247" s="88">
        <v>1012</v>
      </c>
      <c r="AC247" s="123">
        <v>0.62648221343873522</v>
      </c>
    </row>
    <row r="248" spans="1:37" ht="33" customHeight="1" x14ac:dyDescent="0.25">
      <c r="A248" s="158" t="s">
        <v>57</v>
      </c>
      <c r="B248" s="158" t="s">
        <v>94</v>
      </c>
      <c r="C248" s="158"/>
      <c r="D248" s="158" t="s">
        <v>97</v>
      </c>
      <c r="E248" s="158" t="s">
        <v>98</v>
      </c>
      <c r="F248" s="159" t="s">
        <v>99</v>
      </c>
      <c r="G248" s="160">
        <v>2777</v>
      </c>
      <c r="H248" s="160">
        <v>1298</v>
      </c>
      <c r="I248" s="160">
        <v>1002</v>
      </c>
      <c r="J248" s="160">
        <v>401</v>
      </c>
      <c r="K248" s="160">
        <v>23</v>
      </c>
      <c r="L248" s="160">
        <v>53</v>
      </c>
      <c r="M248" s="162">
        <v>0.46741087504501261</v>
      </c>
      <c r="N248" s="163">
        <v>0.36082102988836873</v>
      </c>
      <c r="O248" s="163">
        <v>0.14440043212099388</v>
      </c>
      <c r="P248" s="163">
        <v>8.2823190493338129E-3</v>
      </c>
      <c r="Q248" s="163">
        <v>1.9085343896290963E-2</v>
      </c>
      <c r="R248" s="163">
        <v>1</v>
      </c>
      <c r="X248" s="111" t="s">
        <v>57</v>
      </c>
      <c r="Y248" s="106">
        <v>2777</v>
      </c>
      <c r="Z248" s="107">
        <v>0.46741087504501261</v>
      </c>
      <c r="AA248" s="112" t="s">
        <v>36</v>
      </c>
      <c r="AB248" s="88">
        <v>743</v>
      </c>
      <c r="AC248" s="123">
        <v>0.6756393001345895</v>
      </c>
    </row>
    <row r="249" spans="1:37" ht="33" customHeight="1" x14ac:dyDescent="0.25">
      <c r="A249" s="158" t="s">
        <v>77</v>
      </c>
      <c r="B249" s="158" t="s">
        <v>94</v>
      </c>
      <c r="C249" s="158"/>
      <c r="D249" s="158" t="s">
        <v>100</v>
      </c>
      <c r="E249" s="158" t="s">
        <v>294</v>
      </c>
      <c r="F249" s="159" t="s">
        <v>295</v>
      </c>
      <c r="G249" s="160">
        <v>7216</v>
      </c>
      <c r="H249" s="160">
        <v>4988</v>
      </c>
      <c r="I249" s="160">
        <v>668</v>
      </c>
      <c r="J249" s="160">
        <v>1462</v>
      </c>
      <c r="K249" s="160">
        <v>79</v>
      </c>
      <c r="L249" s="160">
        <v>19</v>
      </c>
      <c r="M249" s="162">
        <v>0.69124168514412421</v>
      </c>
      <c r="N249" s="163">
        <v>9.2572062084257209E-2</v>
      </c>
      <c r="O249" s="163">
        <v>0.20260532150776053</v>
      </c>
      <c r="P249" s="163">
        <v>1.094789356984479E-2</v>
      </c>
      <c r="Q249" s="163">
        <v>2.6330376940133038E-3</v>
      </c>
      <c r="R249" s="163">
        <v>1</v>
      </c>
      <c r="X249" s="109" t="s">
        <v>77</v>
      </c>
      <c r="Y249" s="106">
        <v>7216</v>
      </c>
      <c r="Z249" s="107">
        <v>0.69124168514412421</v>
      </c>
      <c r="AA249" s="112" t="s">
        <v>37</v>
      </c>
      <c r="AB249" s="88">
        <v>23658</v>
      </c>
      <c r="AC249" s="123">
        <v>0.84850790430298417</v>
      </c>
    </row>
    <row r="250" spans="1:37" ht="33" customHeight="1" thickBot="1" x14ac:dyDescent="0.3">
      <c r="A250" s="158" t="s">
        <v>101</v>
      </c>
      <c r="B250" s="158" t="s">
        <v>102</v>
      </c>
      <c r="C250" s="158"/>
      <c r="D250" s="158" t="s">
        <v>103</v>
      </c>
      <c r="E250" s="158" t="s">
        <v>108</v>
      </c>
      <c r="F250" s="159" t="s">
        <v>296</v>
      </c>
      <c r="G250" s="160">
        <v>1590</v>
      </c>
      <c r="H250" s="160">
        <v>1138</v>
      </c>
      <c r="I250" s="160">
        <v>155</v>
      </c>
      <c r="J250" s="160">
        <v>292</v>
      </c>
      <c r="K250" s="160">
        <v>4</v>
      </c>
      <c r="L250" s="160">
        <v>1</v>
      </c>
      <c r="M250" s="162">
        <v>0.71572327044025152</v>
      </c>
      <c r="N250" s="163">
        <v>9.7484276729559755E-2</v>
      </c>
      <c r="O250" s="163">
        <v>0.18364779874213835</v>
      </c>
      <c r="P250" s="163">
        <v>2.5157232704402514E-3</v>
      </c>
      <c r="Q250" s="163">
        <v>6.2893081761006286E-4</v>
      </c>
      <c r="R250" s="163">
        <v>0.99999999999999989</v>
      </c>
      <c r="X250" s="105" t="s">
        <v>78</v>
      </c>
      <c r="Y250" s="106">
        <v>1590</v>
      </c>
      <c r="Z250" s="107">
        <v>0.71572327044025152</v>
      </c>
      <c r="AA250" s="113" t="s">
        <v>38</v>
      </c>
      <c r="AB250" s="88">
        <v>9253</v>
      </c>
      <c r="AC250" s="123">
        <v>0.85810007565114021</v>
      </c>
    </row>
    <row r="251" spans="1:37" ht="33" customHeight="1" thickBot="1" x14ac:dyDescent="0.3">
      <c r="A251" s="158" t="s">
        <v>80</v>
      </c>
      <c r="B251" s="158" t="s">
        <v>102</v>
      </c>
      <c r="C251" s="158"/>
      <c r="D251" s="158" t="s">
        <v>105</v>
      </c>
      <c r="E251" s="158" t="s">
        <v>108</v>
      </c>
      <c r="F251" s="159" t="s">
        <v>296</v>
      </c>
      <c r="G251" s="160">
        <v>4022</v>
      </c>
      <c r="H251" s="160">
        <v>2446</v>
      </c>
      <c r="I251" s="160">
        <v>420</v>
      </c>
      <c r="J251" s="160">
        <v>1100</v>
      </c>
      <c r="K251" s="160">
        <v>37</v>
      </c>
      <c r="L251" s="160">
        <v>19</v>
      </c>
      <c r="M251" s="162">
        <v>0.60815514669318749</v>
      </c>
      <c r="N251" s="163">
        <v>0.10442565887618101</v>
      </c>
      <c r="O251" s="163">
        <v>0.27349577324714075</v>
      </c>
      <c r="P251" s="163">
        <v>9.1994032819492783E-3</v>
      </c>
      <c r="Q251" s="163">
        <v>4.7240179015415216E-3</v>
      </c>
      <c r="R251" s="163">
        <v>1</v>
      </c>
      <c r="X251" s="111" t="s">
        <v>80</v>
      </c>
      <c r="Y251" s="106">
        <v>4022</v>
      </c>
      <c r="Z251" s="107">
        <v>0.60815514669318749</v>
      </c>
      <c r="AA251" s="7" t="s">
        <v>39</v>
      </c>
      <c r="AB251" s="89">
        <v>34666</v>
      </c>
      <c r="AC251" s="123">
        <v>0.84088155541452725</v>
      </c>
    </row>
    <row r="252" spans="1:37" ht="33" customHeight="1" thickBot="1" x14ac:dyDescent="0.3">
      <c r="A252" s="158" t="s">
        <v>106</v>
      </c>
      <c r="B252" s="158" t="s">
        <v>102</v>
      </c>
      <c r="C252" s="158"/>
      <c r="D252" s="158" t="s">
        <v>107</v>
      </c>
      <c r="E252" s="158" t="s">
        <v>108</v>
      </c>
      <c r="F252" s="164" t="s">
        <v>104</v>
      </c>
      <c r="G252" s="160">
        <v>1187</v>
      </c>
      <c r="H252" s="160">
        <v>612</v>
      </c>
      <c r="I252" s="160">
        <v>187</v>
      </c>
      <c r="J252" s="160">
        <v>261</v>
      </c>
      <c r="K252" s="160">
        <v>51</v>
      </c>
      <c r="L252" s="160">
        <v>76</v>
      </c>
      <c r="M252" s="162">
        <v>0.51558550968828976</v>
      </c>
      <c r="N252" s="163">
        <v>0.15754001684919966</v>
      </c>
      <c r="O252" s="163">
        <v>0.21988205560235888</v>
      </c>
      <c r="P252" s="163">
        <v>4.2965459140690818E-2</v>
      </c>
      <c r="Q252" s="163">
        <v>6.4026958719460819E-2</v>
      </c>
      <c r="R252" s="163">
        <v>0.99999999999999989</v>
      </c>
      <c r="X252" s="105" t="s">
        <v>79</v>
      </c>
      <c r="Y252" s="106">
        <v>1187</v>
      </c>
      <c r="Z252" s="107">
        <v>0.51558550968828976</v>
      </c>
      <c r="AA252" s="104" t="s">
        <v>30</v>
      </c>
      <c r="AB252" s="90">
        <v>0.84088155541452725</v>
      </c>
      <c r="AC252" s="123">
        <v>0.84088155541452725</v>
      </c>
    </row>
    <row r="253" spans="1:37" ht="33" customHeight="1" x14ac:dyDescent="0.25">
      <c r="A253" s="158" t="s">
        <v>36</v>
      </c>
      <c r="B253" s="158" t="s">
        <v>102</v>
      </c>
      <c r="C253" s="158"/>
      <c r="D253" s="158" t="s">
        <v>109</v>
      </c>
      <c r="E253" s="158" t="s">
        <v>108</v>
      </c>
      <c r="F253" s="159" t="s">
        <v>104</v>
      </c>
      <c r="G253" s="160">
        <v>743</v>
      </c>
      <c r="H253" s="160">
        <v>502</v>
      </c>
      <c r="I253" s="160">
        <v>168</v>
      </c>
      <c r="J253" s="160">
        <v>64</v>
      </c>
      <c r="K253" s="160">
        <v>6</v>
      </c>
      <c r="L253" s="160">
        <v>3</v>
      </c>
      <c r="M253" s="162">
        <v>0.6756393001345895</v>
      </c>
      <c r="N253" s="163">
        <v>0.22611036339165544</v>
      </c>
      <c r="O253" s="163">
        <v>8.613728129205922E-2</v>
      </c>
      <c r="P253" s="163">
        <v>8.0753701211305519E-3</v>
      </c>
      <c r="Q253" s="163">
        <v>4.0376850605652759E-3</v>
      </c>
      <c r="R253" s="163">
        <v>1</v>
      </c>
      <c r="X253" s="112" t="s">
        <v>36</v>
      </c>
      <c r="Y253" s="106">
        <v>743</v>
      </c>
      <c r="Z253" s="107">
        <v>0.6756393001345895</v>
      </c>
      <c r="AA253" s="109" t="s">
        <v>40</v>
      </c>
      <c r="AB253" s="88">
        <v>2640</v>
      </c>
      <c r="AC253" s="123">
        <v>0.73750000000000004</v>
      </c>
    </row>
    <row r="254" spans="1:37" ht="33" customHeight="1" x14ac:dyDescent="0.25">
      <c r="A254" s="158" t="s">
        <v>37</v>
      </c>
      <c r="B254" s="158" t="s">
        <v>110</v>
      </c>
      <c r="C254" s="165"/>
      <c r="D254" s="158" t="s">
        <v>111</v>
      </c>
      <c r="E254" s="158" t="s">
        <v>108</v>
      </c>
      <c r="F254" s="159" t="s">
        <v>296</v>
      </c>
      <c r="G254" s="160">
        <v>23658</v>
      </c>
      <c r="H254" s="160">
        <v>20074</v>
      </c>
      <c r="I254" s="160">
        <v>1322</v>
      </c>
      <c r="J254" s="160">
        <v>2175</v>
      </c>
      <c r="K254" s="160">
        <v>76</v>
      </c>
      <c r="L254" s="160">
        <v>11</v>
      </c>
      <c r="M254" s="162">
        <v>0.84850790430298417</v>
      </c>
      <c r="N254" s="163">
        <v>5.5879617888240765E-2</v>
      </c>
      <c r="O254" s="163">
        <v>9.193507481612985E-2</v>
      </c>
      <c r="P254" s="163">
        <v>3.2124439935751121E-3</v>
      </c>
      <c r="Q254" s="163">
        <v>4.64958999070082E-4</v>
      </c>
      <c r="R254" s="163">
        <v>1</v>
      </c>
      <c r="X254" s="112" t="s">
        <v>37</v>
      </c>
      <c r="Y254" s="106">
        <v>23658</v>
      </c>
      <c r="Z254" s="107">
        <v>0.84850790430298417</v>
      </c>
      <c r="AA254" s="105" t="s">
        <v>41</v>
      </c>
      <c r="AB254" s="88">
        <v>7167</v>
      </c>
      <c r="AC254" s="123">
        <v>0.87874982558950743</v>
      </c>
    </row>
    <row r="255" spans="1:37" ht="33" customHeight="1" x14ac:dyDescent="0.25">
      <c r="A255" s="158" t="s">
        <v>38</v>
      </c>
      <c r="B255" s="158" t="s">
        <v>110</v>
      </c>
      <c r="C255" s="158"/>
      <c r="D255" s="158" t="s">
        <v>112</v>
      </c>
      <c r="E255" s="158" t="s">
        <v>108</v>
      </c>
      <c r="F255" s="159" t="s">
        <v>296</v>
      </c>
      <c r="G255" s="160">
        <v>9253</v>
      </c>
      <c r="H255" s="160">
        <v>7940</v>
      </c>
      <c r="I255" s="160">
        <v>554</v>
      </c>
      <c r="J255" s="160">
        <v>726</v>
      </c>
      <c r="K255" s="160">
        <v>21</v>
      </c>
      <c r="L255" s="160">
        <v>12</v>
      </c>
      <c r="M255" s="162">
        <v>0.85810007565114021</v>
      </c>
      <c r="N255" s="163">
        <v>5.9872473792283581E-2</v>
      </c>
      <c r="O255" s="163">
        <v>7.8461039662812065E-2</v>
      </c>
      <c r="P255" s="163">
        <v>2.2695342051226629E-3</v>
      </c>
      <c r="Q255" s="163">
        <v>1.2968766886415216E-3</v>
      </c>
      <c r="R255" s="163">
        <v>1</v>
      </c>
      <c r="X255" s="113" t="s">
        <v>38</v>
      </c>
      <c r="Y255" s="106">
        <v>9253</v>
      </c>
      <c r="Z255" s="107">
        <v>0.85810007565114021</v>
      </c>
      <c r="AA255" s="105" t="s">
        <v>42</v>
      </c>
      <c r="AB255" s="88">
        <v>206</v>
      </c>
      <c r="AC255" s="123">
        <v>0.77669902912621358</v>
      </c>
    </row>
    <row r="256" spans="1:37" ht="33" customHeight="1" x14ac:dyDescent="0.25">
      <c r="A256" s="158" t="s">
        <v>113</v>
      </c>
      <c r="B256" s="158" t="s">
        <v>94</v>
      </c>
      <c r="C256" s="158"/>
      <c r="D256" s="158" t="s">
        <v>114</v>
      </c>
      <c r="E256" s="158" t="s">
        <v>98</v>
      </c>
      <c r="F256" s="159" t="s">
        <v>99</v>
      </c>
      <c r="G256" s="160">
        <v>1012</v>
      </c>
      <c r="H256" s="160">
        <v>634</v>
      </c>
      <c r="I256" s="160">
        <v>120</v>
      </c>
      <c r="J256" s="160">
        <v>207</v>
      </c>
      <c r="K256" s="160">
        <v>34</v>
      </c>
      <c r="L256" s="160">
        <v>17</v>
      </c>
      <c r="M256" s="162">
        <v>0.62648221343873522</v>
      </c>
      <c r="N256" s="163">
        <v>0.11857707509881422</v>
      </c>
      <c r="O256" s="163">
        <v>0.20454545454545456</v>
      </c>
      <c r="P256" s="163">
        <v>3.3596837944664032E-2</v>
      </c>
      <c r="Q256" s="163">
        <v>1.6798418972332016E-2</v>
      </c>
      <c r="R256" s="163">
        <v>1</v>
      </c>
      <c r="X256" s="110" t="s">
        <v>35</v>
      </c>
      <c r="Y256" s="106">
        <v>1012</v>
      </c>
      <c r="Z256" s="107">
        <v>0.62648221343873522</v>
      </c>
      <c r="AA256" s="105" t="s">
        <v>43</v>
      </c>
      <c r="AB256" s="88">
        <v>0</v>
      </c>
      <c r="AC256" s="123" t="s">
        <v>320</v>
      </c>
    </row>
    <row r="257" spans="1:29" ht="33" customHeight="1" thickBot="1" x14ac:dyDescent="0.3">
      <c r="A257" s="166" t="s">
        <v>62</v>
      </c>
      <c r="B257" s="158" t="s">
        <v>94</v>
      </c>
      <c r="C257" s="158"/>
      <c r="D257" s="158" t="s">
        <v>115</v>
      </c>
      <c r="E257" s="167" t="s">
        <v>116</v>
      </c>
      <c r="F257" s="168" t="s">
        <v>117</v>
      </c>
      <c r="G257" s="160">
        <v>2100</v>
      </c>
      <c r="H257" s="160">
        <v>546</v>
      </c>
      <c r="I257" s="160">
        <v>249</v>
      </c>
      <c r="J257" s="160">
        <v>1290</v>
      </c>
      <c r="K257" s="160">
        <v>9</v>
      </c>
      <c r="L257" s="160">
        <v>6</v>
      </c>
      <c r="M257" s="162">
        <v>0.26</v>
      </c>
      <c r="N257" s="163">
        <v>0.11857142857142858</v>
      </c>
      <c r="O257" s="163">
        <v>0.61428571428571432</v>
      </c>
      <c r="P257" s="163">
        <v>4.2857142857142859E-3</v>
      </c>
      <c r="Q257" s="163">
        <v>2.8571428571428571E-3</v>
      </c>
      <c r="R257" s="163">
        <v>1</v>
      </c>
      <c r="X257" s="114" t="s">
        <v>62</v>
      </c>
      <c r="Y257" s="106">
        <v>2100</v>
      </c>
      <c r="Z257" s="107">
        <v>0.26</v>
      </c>
      <c r="AA257" s="105" t="s">
        <v>44</v>
      </c>
      <c r="AB257" s="88">
        <v>5859</v>
      </c>
      <c r="AC257" s="123">
        <v>0.75644307902372421</v>
      </c>
    </row>
    <row r="258" spans="1:29" ht="33" customHeight="1" thickBot="1" x14ac:dyDescent="0.3">
      <c r="A258" s="166" t="s">
        <v>118</v>
      </c>
      <c r="B258" s="158" t="s">
        <v>94</v>
      </c>
      <c r="C258" s="158"/>
      <c r="D258" s="158" t="s">
        <v>119</v>
      </c>
      <c r="E258" s="167" t="s">
        <v>120</v>
      </c>
      <c r="F258" s="168" t="s">
        <v>121</v>
      </c>
      <c r="G258" s="160">
        <v>1437</v>
      </c>
      <c r="H258" s="160">
        <v>492</v>
      </c>
      <c r="I258" s="160">
        <v>131</v>
      </c>
      <c r="J258" s="160">
        <v>814</v>
      </c>
      <c r="K258" s="160">
        <v>0</v>
      </c>
      <c r="L258" s="160">
        <v>0</v>
      </c>
      <c r="M258" s="162"/>
      <c r="N258" s="163"/>
      <c r="O258" s="163"/>
      <c r="P258" s="163"/>
      <c r="Q258" s="163"/>
      <c r="R258" s="163"/>
      <c r="X258" s="115" t="s">
        <v>63</v>
      </c>
      <c r="Y258" s="106">
        <v>1437</v>
      </c>
      <c r="Z258" s="107">
        <v>0</v>
      </c>
      <c r="AA258" s="105" t="s">
        <v>45</v>
      </c>
      <c r="AB258" s="88">
        <v>255</v>
      </c>
      <c r="AC258" s="123">
        <v>0.27450980392156865</v>
      </c>
    </row>
    <row r="259" spans="1:29" ht="33" customHeight="1" x14ac:dyDescent="0.25">
      <c r="A259" s="158" t="s">
        <v>61</v>
      </c>
      <c r="B259" s="158" t="s">
        <v>94</v>
      </c>
      <c r="C259" s="158"/>
      <c r="D259" s="158" t="s">
        <v>122</v>
      </c>
      <c r="E259" s="158" t="s">
        <v>98</v>
      </c>
      <c r="F259" s="159" t="s">
        <v>99</v>
      </c>
      <c r="G259" s="160">
        <v>751</v>
      </c>
      <c r="H259" s="160">
        <v>401</v>
      </c>
      <c r="I259" s="160">
        <v>93</v>
      </c>
      <c r="J259" s="160">
        <v>245</v>
      </c>
      <c r="K259" s="160">
        <v>7</v>
      </c>
      <c r="L259" s="160">
        <v>5</v>
      </c>
      <c r="M259" s="162">
        <v>0.53395472703062585</v>
      </c>
      <c r="N259" s="163">
        <v>0.12383488681757657</v>
      </c>
      <c r="O259" s="163">
        <v>0.32623169107856193</v>
      </c>
      <c r="P259" s="163">
        <v>9.3209054593874838E-3</v>
      </c>
      <c r="Q259" s="163">
        <v>6.6577896138482022E-3</v>
      </c>
      <c r="R259" s="163">
        <v>1</v>
      </c>
      <c r="X259" s="114" t="s">
        <v>61</v>
      </c>
      <c r="Y259" s="106">
        <v>751</v>
      </c>
      <c r="Z259" s="107">
        <v>0.53395472703062585</v>
      </c>
      <c r="AA259" s="105" t="s">
        <v>46</v>
      </c>
      <c r="AB259" s="88">
        <v>185</v>
      </c>
      <c r="AC259" s="123">
        <v>0.46486486486486489</v>
      </c>
    </row>
    <row r="260" spans="1:29" ht="33" customHeight="1" thickBot="1" x14ac:dyDescent="0.3">
      <c r="A260" s="158" t="s">
        <v>123</v>
      </c>
      <c r="B260" s="158" t="s">
        <v>94</v>
      </c>
      <c r="C260" s="158"/>
      <c r="D260" s="158" t="s">
        <v>124</v>
      </c>
      <c r="E260" s="158" t="s">
        <v>98</v>
      </c>
      <c r="F260" s="159" t="s">
        <v>99</v>
      </c>
      <c r="G260" s="160">
        <v>379</v>
      </c>
      <c r="H260" s="160">
        <v>160</v>
      </c>
      <c r="I260" s="160">
        <v>60</v>
      </c>
      <c r="J260" s="160">
        <v>156</v>
      </c>
      <c r="K260" s="160">
        <v>3</v>
      </c>
      <c r="L260" s="160">
        <v>0</v>
      </c>
      <c r="M260" s="162">
        <v>0.42216358839050133</v>
      </c>
      <c r="N260" s="163">
        <v>0.15831134564643801</v>
      </c>
      <c r="O260" s="163">
        <v>0.41160949868073876</v>
      </c>
      <c r="P260" s="163">
        <v>7.9155672823219003E-3</v>
      </c>
      <c r="Q260" s="163">
        <v>0</v>
      </c>
      <c r="R260" s="163">
        <v>1</v>
      </c>
      <c r="X260" s="114" t="s">
        <v>60</v>
      </c>
      <c r="Y260" s="106">
        <v>379</v>
      </c>
      <c r="Z260" s="107">
        <v>0.42216358839050133</v>
      </c>
      <c r="AA260" s="111" t="s">
        <v>47</v>
      </c>
      <c r="AB260" s="88">
        <v>1059</v>
      </c>
      <c r="AC260" s="123">
        <v>0.62134088762983952</v>
      </c>
    </row>
    <row r="261" spans="1:29" ht="33" customHeight="1" thickBot="1" x14ac:dyDescent="0.3">
      <c r="A261" s="158" t="s">
        <v>59</v>
      </c>
      <c r="B261" s="158" t="s">
        <v>102</v>
      </c>
      <c r="C261" s="158"/>
      <c r="D261" s="158" t="s">
        <v>125</v>
      </c>
      <c r="E261" s="158" t="s">
        <v>297</v>
      </c>
      <c r="F261" s="159" t="s">
        <v>298</v>
      </c>
      <c r="G261" s="160">
        <v>432</v>
      </c>
      <c r="H261" s="160">
        <v>199</v>
      </c>
      <c r="I261" s="160">
        <v>78</v>
      </c>
      <c r="J261" s="160">
        <v>153</v>
      </c>
      <c r="K261" s="160">
        <v>2</v>
      </c>
      <c r="L261" s="160">
        <v>0</v>
      </c>
      <c r="M261" s="162">
        <v>0.46064814814814814</v>
      </c>
      <c r="N261" s="163">
        <v>0.18055555555555555</v>
      </c>
      <c r="O261" s="163">
        <v>0.35416666666666669</v>
      </c>
      <c r="P261" s="163">
        <v>4.6296296296296294E-3</v>
      </c>
      <c r="Q261" s="163">
        <v>0</v>
      </c>
      <c r="R261" s="163">
        <v>1</v>
      </c>
      <c r="X261" s="116" t="s">
        <v>59</v>
      </c>
      <c r="Y261" s="106">
        <v>432</v>
      </c>
      <c r="Z261" s="107">
        <v>0.46064814814814814</v>
      </c>
      <c r="AA261" s="8" t="s">
        <v>48</v>
      </c>
      <c r="AB261" s="89">
        <v>17371</v>
      </c>
      <c r="AC261" s="123">
        <v>0.78584997985147664</v>
      </c>
    </row>
    <row r="262" spans="1:29" ht="33" customHeight="1" thickBot="1" x14ac:dyDescent="0.3">
      <c r="A262" s="158" t="s">
        <v>64</v>
      </c>
      <c r="B262" s="158" t="s">
        <v>102</v>
      </c>
      <c r="C262" s="158"/>
      <c r="D262" s="158" t="s">
        <v>126</v>
      </c>
      <c r="E262" s="158" t="s">
        <v>297</v>
      </c>
      <c r="F262" s="159" t="s">
        <v>298</v>
      </c>
      <c r="G262" s="160">
        <v>7815</v>
      </c>
      <c r="H262" s="160">
        <v>4456</v>
      </c>
      <c r="I262" s="160">
        <v>579</v>
      </c>
      <c r="J262" s="160">
        <v>2707</v>
      </c>
      <c r="K262" s="160">
        <v>46</v>
      </c>
      <c r="L262" s="160">
        <v>27</v>
      </c>
      <c r="M262" s="162">
        <v>0.57018554062699933</v>
      </c>
      <c r="N262" s="163">
        <v>7.4088291746641069E-2</v>
      </c>
      <c r="O262" s="163">
        <v>0.34638515674984005</v>
      </c>
      <c r="P262" s="163">
        <v>5.8861164427383237E-3</v>
      </c>
      <c r="Q262" s="163">
        <v>3.4548944337811898E-3</v>
      </c>
      <c r="R262" s="163">
        <v>1</v>
      </c>
      <c r="X262" s="111" t="s">
        <v>64</v>
      </c>
      <c r="Y262" s="106">
        <v>7815</v>
      </c>
      <c r="Z262" s="107">
        <v>0.57018554062699933</v>
      </c>
      <c r="AA262" s="8" t="s">
        <v>48</v>
      </c>
      <c r="AB262" s="90">
        <v>0.78584997985147664</v>
      </c>
      <c r="AC262" s="123">
        <v>0.78584997985147664</v>
      </c>
    </row>
    <row r="263" spans="1:29" ht="33" customHeight="1" x14ac:dyDescent="0.25">
      <c r="A263" s="158" t="s">
        <v>31</v>
      </c>
      <c r="B263" s="158" t="s">
        <v>94</v>
      </c>
      <c r="C263" s="158"/>
      <c r="D263" s="158" t="s">
        <v>127</v>
      </c>
      <c r="E263" s="158" t="s">
        <v>299</v>
      </c>
      <c r="F263" s="159" t="s">
        <v>300</v>
      </c>
      <c r="G263" s="160">
        <v>36241</v>
      </c>
      <c r="H263" s="160">
        <v>31362</v>
      </c>
      <c r="I263" s="160">
        <v>810</v>
      </c>
      <c r="J263" s="160">
        <v>3922</v>
      </c>
      <c r="K263" s="160">
        <v>103</v>
      </c>
      <c r="L263" s="160">
        <v>44</v>
      </c>
      <c r="M263" s="162">
        <v>0.86537347203443615</v>
      </c>
      <c r="N263" s="163">
        <v>2.2350376645236057E-2</v>
      </c>
      <c r="O263" s="163">
        <v>0.10821997185508127</v>
      </c>
      <c r="P263" s="163">
        <v>2.8420849314312519E-3</v>
      </c>
      <c r="Q263" s="163">
        <v>1.2140945338152921E-3</v>
      </c>
      <c r="R263" s="163">
        <v>1</v>
      </c>
      <c r="X263" s="110" t="s">
        <v>31</v>
      </c>
      <c r="Y263" s="106">
        <v>36241</v>
      </c>
      <c r="Z263" s="107">
        <v>0.86537347203443615</v>
      </c>
      <c r="AA263" s="109" t="s">
        <v>49</v>
      </c>
      <c r="AB263" s="88">
        <v>2911</v>
      </c>
      <c r="AC263" s="123">
        <v>0.26313981449673651</v>
      </c>
    </row>
    <row r="264" spans="1:29" ht="33" customHeight="1" x14ac:dyDescent="0.25">
      <c r="A264" s="158" t="s">
        <v>66</v>
      </c>
      <c r="B264" s="158" t="s">
        <v>94</v>
      </c>
      <c r="C264" s="158"/>
      <c r="D264" s="158" t="s">
        <v>128</v>
      </c>
      <c r="E264" s="158" t="s">
        <v>129</v>
      </c>
      <c r="F264" s="159" t="s">
        <v>129</v>
      </c>
      <c r="G264" s="160">
        <v>2164</v>
      </c>
      <c r="H264" s="160">
        <v>780</v>
      </c>
      <c r="I264" s="160">
        <v>151</v>
      </c>
      <c r="J264" s="160">
        <v>1233</v>
      </c>
      <c r="K264" s="160">
        <v>0</v>
      </c>
      <c r="L264" s="160">
        <v>0</v>
      </c>
      <c r="M264" s="162">
        <v>0.36044362292051757</v>
      </c>
      <c r="N264" s="163">
        <v>6.9778188539741215E-2</v>
      </c>
      <c r="O264" s="163">
        <v>0.56977818853974127</v>
      </c>
      <c r="P264" s="163">
        <v>0</v>
      </c>
      <c r="Q264" s="163">
        <v>0</v>
      </c>
      <c r="R264" s="163">
        <v>1</v>
      </c>
      <c r="X264" s="113" t="s">
        <v>66</v>
      </c>
      <c r="Y264" s="106">
        <v>2164</v>
      </c>
      <c r="Z264" s="107">
        <v>0.36044362292051757</v>
      </c>
      <c r="AA264" s="105" t="s">
        <v>50</v>
      </c>
      <c r="AB264" s="88">
        <v>1620</v>
      </c>
      <c r="AC264" s="123">
        <v>0.79691358024691361</v>
      </c>
    </row>
    <row r="265" spans="1:29" ht="33" customHeight="1" x14ac:dyDescent="0.25">
      <c r="A265" s="158" t="s">
        <v>74</v>
      </c>
      <c r="B265" s="158" t="s">
        <v>94</v>
      </c>
      <c r="C265" s="158"/>
      <c r="D265" s="158" t="s">
        <v>130</v>
      </c>
      <c r="E265" s="158" t="s">
        <v>301</v>
      </c>
      <c r="F265" s="159" t="s">
        <v>302</v>
      </c>
      <c r="G265" s="160">
        <v>476</v>
      </c>
      <c r="H265" s="160">
        <v>216</v>
      </c>
      <c r="I265" s="160">
        <v>18</v>
      </c>
      <c r="J265" s="160">
        <v>152</v>
      </c>
      <c r="K265" s="160">
        <v>45</v>
      </c>
      <c r="L265" s="160">
        <v>45</v>
      </c>
      <c r="M265" s="162">
        <v>0.45378151260504201</v>
      </c>
      <c r="N265" s="163">
        <v>3.7815126050420166E-2</v>
      </c>
      <c r="O265" s="163">
        <v>0.31932773109243695</v>
      </c>
      <c r="P265" s="163">
        <v>9.4537815126050417E-2</v>
      </c>
      <c r="Q265" s="163">
        <v>9.4537815126050417E-2</v>
      </c>
      <c r="R265" s="163">
        <v>1</v>
      </c>
      <c r="X265" s="109" t="s">
        <v>74</v>
      </c>
      <c r="Y265" s="106">
        <v>476</v>
      </c>
      <c r="Z265" s="107">
        <v>0.45378151260504201</v>
      </c>
      <c r="AA265" s="105" t="s">
        <v>51</v>
      </c>
      <c r="AB265" s="88">
        <v>4421</v>
      </c>
      <c r="AC265" s="123">
        <v>0.15878760461434066</v>
      </c>
    </row>
    <row r="266" spans="1:29" ht="33" customHeight="1" thickBot="1" x14ac:dyDescent="0.3">
      <c r="A266" s="158" t="s">
        <v>131</v>
      </c>
      <c r="B266" s="158" t="s">
        <v>94</v>
      </c>
      <c r="C266" s="158"/>
      <c r="D266" s="158" t="s">
        <v>132</v>
      </c>
      <c r="E266" s="158" t="s">
        <v>303</v>
      </c>
      <c r="F266" s="159" t="s">
        <v>303</v>
      </c>
      <c r="G266" s="160">
        <v>1906</v>
      </c>
      <c r="H266" s="160">
        <v>529</v>
      </c>
      <c r="I266" s="160">
        <v>134</v>
      </c>
      <c r="J266" s="160">
        <v>766</v>
      </c>
      <c r="K266" s="160">
        <v>180</v>
      </c>
      <c r="L266" s="160">
        <v>297</v>
      </c>
      <c r="M266" s="162">
        <v>0.27754459601259179</v>
      </c>
      <c r="N266" s="163">
        <v>7.0304302203567676E-2</v>
      </c>
      <c r="O266" s="163">
        <v>0.40188877229800629</v>
      </c>
      <c r="P266" s="163">
        <v>9.4438614900314799E-2</v>
      </c>
      <c r="Q266" s="163">
        <v>0.15582371458551941</v>
      </c>
      <c r="R266" s="163">
        <v>1</v>
      </c>
      <c r="X266" s="111" t="s">
        <v>75</v>
      </c>
      <c r="Y266" s="106">
        <v>1906</v>
      </c>
      <c r="Z266" s="107">
        <v>0.27754459601259179</v>
      </c>
      <c r="AA266" s="111" t="s">
        <v>52</v>
      </c>
      <c r="AB266" s="88">
        <v>11335</v>
      </c>
      <c r="AC266" s="123">
        <v>0.72068813409792676</v>
      </c>
    </row>
    <row r="267" spans="1:29" ht="33" customHeight="1" thickBot="1" x14ac:dyDescent="0.3">
      <c r="A267" s="169" t="s">
        <v>133</v>
      </c>
      <c r="B267" s="169" t="s">
        <v>137</v>
      </c>
      <c r="C267" s="169"/>
      <c r="D267" s="169" t="s">
        <v>134</v>
      </c>
      <c r="E267" s="169" t="s">
        <v>135</v>
      </c>
      <c r="F267" s="170" t="s">
        <v>136</v>
      </c>
      <c r="G267" s="160">
        <v>52734</v>
      </c>
      <c r="H267" s="160">
        <v>6490</v>
      </c>
      <c r="I267" s="160">
        <v>12451</v>
      </c>
      <c r="J267" s="160">
        <v>33115</v>
      </c>
      <c r="K267" s="160">
        <v>179</v>
      </c>
      <c r="L267" s="160">
        <v>499</v>
      </c>
      <c r="M267" s="171">
        <v>0.12307050479766375</v>
      </c>
      <c r="N267" s="172">
        <v>0.23610953085296013</v>
      </c>
      <c r="O267" s="172">
        <v>0.6279629840330716</v>
      </c>
      <c r="P267" s="172">
        <v>3.3943945082868738E-3</v>
      </c>
      <c r="Q267" s="172">
        <v>9.4625858080175981E-3</v>
      </c>
      <c r="R267" s="172">
        <v>0.99999999999999989</v>
      </c>
      <c r="Y267" s="106">
        <v>52734</v>
      </c>
      <c r="Z267" s="107">
        <v>0.12307050479766375</v>
      </c>
      <c r="AA267" s="8" t="s">
        <v>53</v>
      </c>
      <c r="AB267" s="89">
        <v>20287</v>
      </c>
      <c r="AC267" s="123">
        <v>0.53867008429043228</v>
      </c>
    </row>
    <row r="268" spans="1:29" ht="33" customHeight="1" thickBot="1" x14ac:dyDescent="0.3">
      <c r="A268" s="158" t="s">
        <v>71</v>
      </c>
      <c r="B268" s="158" t="s">
        <v>137</v>
      </c>
      <c r="C268" s="158" t="s">
        <v>138</v>
      </c>
      <c r="D268" s="158" t="s">
        <v>139</v>
      </c>
      <c r="E268" s="158" t="s">
        <v>140</v>
      </c>
      <c r="F268" s="159" t="s">
        <v>140</v>
      </c>
      <c r="G268" s="160">
        <v>12289</v>
      </c>
      <c r="H268" s="160">
        <v>10708</v>
      </c>
      <c r="I268" s="160">
        <v>1110</v>
      </c>
      <c r="J268" s="160">
        <v>455</v>
      </c>
      <c r="K268" s="160">
        <v>15</v>
      </c>
      <c r="L268" s="160">
        <v>1</v>
      </c>
      <c r="M268" s="162">
        <v>0.87134836032223939</v>
      </c>
      <c r="N268" s="163">
        <v>9.0324680608674421E-2</v>
      </c>
      <c r="O268" s="163">
        <v>3.7024981690943121E-2</v>
      </c>
      <c r="P268" s="163">
        <v>1.2206037920091139E-3</v>
      </c>
      <c r="Q268" s="163">
        <v>8.1373586133940925E-5</v>
      </c>
      <c r="R268" s="163">
        <v>1</v>
      </c>
      <c r="X268" s="117" t="s">
        <v>72</v>
      </c>
      <c r="Y268" s="106">
        <v>12289</v>
      </c>
      <c r="Z268" s="107">
        <v>0.87134836032223939</v>
      </c>
      <c r="AA268" s="8" t="s">
        <v>53</v>
      </c>
      <c r="AB268" s="90">
        <v>0.53867008429043228</v>
      </c>
      <c r="AC268" s="123">
        <v>0.53867008429043228</v>
      </c>
    </row>
    <row r="269" spans="1:29" ht="33" customHeight="1" x14ac:dyDescent="0.25">
      <c r="A269" s="158" t="s">
        <v>29</v>
      </c>
      <c r="B269" s="158" t="s">
        <v>94</v>
      </c>
      <c r="C269" s="158" t="s">
        <v>304</v>
      </c>
      <c r="D269" s="158" t="s">
        <v>141</v>
      </c>
      <c r="E269" s="158" t="s">
        <v>98</v>
      </c>
      <c r="F269" s="159" t="s">
        <v>353</v>
      </c>
      <c r="G269" s="160">
        <v>44768</v>
      </c>
      <c r="H269" s="160">
        <v>37868</v>
      </c>
      <c r="I269" s="160">
        <v>3110</v>
      </c>
      <c r="J269" s="160">
        <v>3600</v>
      </c>
      <c r="K269" s="160">
        <v>123</v>
      </c>
      <c r="L269" s="160">
        <v>67</v>
      </c>
      <c r="M269" s="162">
        <v>0.8458720514653324</v>
      </c>
      <c r="N269" s="163">
        <v>6.9469263759828453E-2</v>
      </c>
      <c r="O269" s="163">
        <v>8.041458184417441E-2</v>
      </c>
      <c r="P269" s="163">
        <v>2.7474982130092922E-3</v>
      </c>
      <c r="Q269" s="163">
        <v>1.4966047176554682E-3</v>
      </c>
      <c r="R269" s="163">
        <v>1</v>
      </c>
      <c r="X269" s="108" t="s">
        <v>34</v>
      </c>
      <c r="Y269" s="106">
        <v>44768</v>
      </c>
      <c r="Z269" s="107">
        <v>0.8458720514653324</v>
      </c>
      <c r="AA269" s="109" t="s">
        <v>54</v>
      </c>
      <c r="AB269" s="88">
        <v>3214</v>
      </c>
      <c r="AC269" s="123">
        <v>0.71561916614810206</v>
      </c>
    </row>
    <row r="270" spans="1:29" ht="33" customHeight="1" thickBot="1" x14ac:dyDescent="0.3">
      <c r="A270" s="158" t="s">
        <v>47</v>
      </c>
      <c r="B270" s="158" t="s">
        <v>142</v>
      </c>
      <c r="C270" s="158" t="s">
        <v>143</v>
      </c>
      <c r="D270" s="158" t="s">
        <v>144</v>
      </c>
      <c r="E270" s="173" t="s">
        <v>354</v>
      </c>
      <c r="F270" s="159" t="s">
        <v>180</v>
      </c>
      <c r="G270" s="160">
        <v>1059</v>
      </c>
      <c r="H270" s="160">
        <v>658</v>
      </c>
      <c r="I270" s="160">
        <v>107</v>
      </c>
      <c r="J270" s="160">
        <v>271</v>
      </c>
      <c r="K270" s="160">
        <v>16</v>
      </c>
      <c r="L270" s="160">
        <v>7</v>
      </c>
      <c r="M270" s="162">
        <v>0.62134088762983952</v>
      </c>
      <c r="N270" s="163">
        <v>0.10103871576959396</v>
      </c>
      <c r="O270" s="163">
        <v>0.25590179414542019</v>
      </c>
      <c r="P270" s="163">
        <v>1.5108593012275733E-2</v>
      </c>
      <c r="Q270" s="163">
        <v>6.6100094428706326E-3</v>
      </c>
      <c r="R270" s="163">
        <v>1</v>
      </c>
      <c r="X270" s="111" t="s">
        <v>47</v>
      </c>
      <c r="Y270" s="106">
        <v>1059</v>
      </c>
      <c r="Z270" s="107">
        <v>0.62134088762983952</v>
      </c>
      <c r="AA270" s="105" t="s">
        <v>55</v>
      </c>
      <c r="AB270" s="88">
        <v>4007</v>
      </c>
      <c r="AC270" s="123">
        <v>0.73820813576241573</v>
      </c>
    </row>
    <row r="271" spans="1:29" ht="33" customHeight="1" x14ac:dyDescent="0.25">
      <c r="A271" s="158" t="s">
        <v>46</v>
      </c>
      <c r="B271" s="158" t="s">
        <v>145</v>
      </c>
      <c r="C271" s="158"/>
      <c r="D271" s="158" t="s">
        <v>146</v>
      </c>
      <c r="E271" s="158" t="s">
        <v>98</v>
      </c>
      <c r="F271" s="159" t="s">
        <v>99</v>
      </c>
      <c r="G271" s="160">
        <v>185</v>
      </c>
      <c r="H271" s="160">
        <v>86</v>
      </c>
      <c r="I271" s="160">
        <v>15</v>
      </c>
      <c r="J271" s="160">
        <v>52</v>
      </c>
      <c r="K271" s="160">
        <v>15</v>
      </c>
      <c r="L271" s="160">
        <v>17</v>
      </c>
      <c r="M271" s="162">
        <v>0.46486486486486489</v>
      </c>
      <c r="N271" s="163">
        <v>8.1081081081081086E-2</v>
      </c>
      <c r="O271" s="163">
        <v>0.2810810810810811</v>
      </c>
      <c r="P271" s="163">
        <v>8.1081081081081086E-2</v>
      </c>
      <c r="Q271" s="163">
        <v>9.1891891891891897E-2</v>
      </c>
      <c r="R271" s="163">
        <v>1</v>
      </c>
      <c r="X271" s="105" t="s">
        <v>46</v>
      </c>
      <c r="Y271" s="106">
        <v>185</v>
      </c>
      <c r="Z271" s="107">
        <v>0.46486486486486489</v>
      </c>
      <c r="AA271" s="105" t="s">
        <v>56</v>
      </c>
      <c r="AB271" s="88">
        <v>1867</v>
      </c>
      <c r="AC271" s="123">
        <v>0.71772897696839855</v>
      </c>
    </row>
    <row r="272" spans="1:29" ht="33" customHeight="1" thickBot="1" x14ac:dyDescent="0.3">
      <c r="A272" s="158" t="s">
        <v>40</v>
      </c>
      <c r="B272" s="158" t="s">
        <v>147</v>
      </c>
      <c r="C272" s="158"/>
      <c r="D272" s="158" t="s">
        <v>148</v>
      </c>
      <c r="E272" s="158" t="s">
        <v>305</v>
      </c>
      <c r="F272" s="159" t="s">
        <v>306</v>
      </c>
      <c r="G272" s="160">
        <v>2640</v>
      </c>
      <c r="H272" s="160">
        <v>1947</v>
      </c>
      <c r="I272" s="160">
        <v>459</v>
      </c>
      <c r="J272" s="160">
        <v>191</v>
      </c>
      <c r="K272" s="160">
        <v>35</v>
      </c>
      <c r="L272" s="160">
        <v>8</v>
      </c>
      <c r="M272" s="162">
        <v>0.73750000000000004</v>
      </c>
      <c r="N272" s="163">
        <v>0.17386363636363636</v>
      </c>
      <c r="O272" s="163">
        <v>7.2348484848484843E-2</v>
      </c>
      <c r="P272" s="163">
        <v>1.3257575757575758E-2</v>
      </c>
      <c r="Q272" s="163">
        <v>3.0303030303030303E-3</v>
      </c>
      <c r="R272" s="163">
        <v>1</v>
      </c>
      <c r="X272" s="109" t="s">
        <v>40</v>
      </c>
      <c r="Y272" s="106">
        <v>2640</v>
      </c>
      <c r="Z272" s="107">
        <v>0.73750000000000004</v>
      </c>
      <c r="AA272" s="111" t="s">
        <v>57</v>
      </c>
      <c r="AB272" s="88">
        <v>2777</v>
      </c>
      <c r="AC272" s="123">
        <v>0.46741087504501261</v>
      </c>
    </row>
    <row r="273" spans="1:29" ht="33" customHeight="1" thickBot="1" x14ac:dyDescent="0.3">
      <c r="A273" s="158" t="s">
        <v>41</v>
      </c>
      <c r="B273" s="158" t="s">
        <v>145</v>
      </c>
      <c r="C273" s="158"/>
      <c r="D273" s="158" t="s">
        <v>149</v>
      </c>
      <c r="E273" s="167" t="s">
        <v>355</v>
      </c>
      <c r="F273" s="168" t="s">
        <v>356</v>
      </c>
      <c r="G273" s="160">
        <v>7167</v>
      </c>
      <c r="H273" s="160">
        <v>6298</v>
      </c>
      <c r="I273" s="160">
        <v>259</v>
      </c>
      <c r="J273" s="160">
        <v>480</v>
      </c>
      <c r="K273" s="160">
        <v>110</v>
      </c>
      <c r="L273" s="160">
        <v>20</v>
      </c>
      <c r="M273" s="162">
        <v>0.87874982558950743</v>
      </c>
      <c r="N273" s="163">
        <v>3.6137854053299848E-2</v>
      </c>
      <c r="O273" s="163">
        <v>6.6973629133528667E-2</v>
      </c>
      <c r="P273" s="163">
        <v>1.5348123343100321E-2</v>
      </c>
      <c r="Q273" s="163">
        <v>2.7905678805636948E-3</v>
      </c>
      <c r="R273" s="163">
        <v>0.99999999999999989</v>
      </c>
      <c r="X273" s="105" t="s">
        <v>41</v>
      </c>
      <c r="Y273" s="106">
        <v>7167</v>
      </c>
      <c r="Z273" s="107">
        <v>0.87874982558950743</v>
      </c>
      <c r="AA273" s="8" t="s">
        <v>58</v>
      </c>
      <c r="AB273" s="91">
        <v>11865</v>
      </c>
      <c r="AC273" s="123">
        <v>0.6654867256637168</v>
      </c>
    </row>
    <row r="274" spans="1:29" ht="33" customHeight="1" thickBot="1" x14ac:dyDescent="0.3">
      <c r="A274" s="158" t="s">
        <v>45</v>
      </c>
      <c r="B274" s="158" t="s">
        <v>145</v>
      </c>
      <c r="C274" s="158"/>
      <c r="D274" s="158" t="s">
        <v>150</v>
      </c>
      <c r="E274" s="158" t="s">
        <v>151</v>
      </c>
      <c r="F274" s="159" t="s">
        <v>151</v>
      </c>
      <c r="G274" s="160">
        <v>255</v>
      </c>
      <c r="H274" s="160">
        <v>70</v>
      </c>
      <c r="I274" s="160">
        <v>12</v>
      </c>
      <c r="J274" s="160">
        <v>16</v>
      </c>
      <c r="K274" s="160">
        <v>68</v>
      </c>
      <c r="L274" s="160">
        <v>89</v>
      </c>
      <c r="M274" s="162">
        <v>0.27450980392156865</v>
      </c>
      <c r="N274" s="163">
        <v>4.7058823529411764E-2</v>
      </c>
      <c r="O274" s="163">
        <v>6.2745098039215685E-2</v>
      </c>
      <c r="P274" s="163">
        <v>0.26666666666666666</v>
      </c>
      <c r="Q274" s="163">
        <v>0.34901960784313724</v>
      </c>
      <c r="R274" s="163">
        <v>1</v>
      </c>
      <c r="X274" s="105" t="s">
        <v>45</v>
      </c>
      <c r="Y274" s="106">
        <v>255</v>
      </c>
      <c r="Z274" s="107">
        <v>0.27450980392156865</v>
      </c>
      <c r="AA274" s="8" t="s">
        <v>58</v>
      </c>
      <c r="AB274" s="90">
        <v>0.6654867256637168</v>
      </c>
      <c r="AC274" s="123">
        <v>0.6654867256637168</v>
      </c>
    </row>
    <row r="275" spans="1:29" ht="33" customHeight="1" x14ac:dyDescent="0.25">
      <c r="A275" s="158" t="s">
        <v>44</v>
      </c>
      <c r="B275" s="158" t="s">
        <v>145</v>
      </c>
      <c r="C275" s="158"/>
      <c r="D275" s="158" t="s">
        <v>152</v>
      </c>
      <c r="E275" s="158" t="s">
        <v>307</v>
      </c>
      <c r="F275" s="159" t="s">
        <v>308</v>
      </c>
      <c r="G275" s="160">
        <v>5859</v>
      </c>
      <c r="H275" s="160">
        <v>4432</v>
      </c>
      <c r="I275" s="160">
        <v>266</v>
      </c>
      <c r="J275" s="160">
        <v>922</v>
      </c>
      <c r="K275" s="160">
        <v>202</v>
      </c>
      <c r="L275" s="160">
        <v>37</v>
      </c>
      <c r="M275" s="162">
        <v>0.75644307902372421</v>
      </c>
      <c r="N275" s="163">
        <v>4.5400238948626048E-2</v>
      </c>
      <c r="O275" s="163">
        <v>0.15736473800989931</v>
      </c>
      <c r="P275" s="163">
        <v>3.4476873186550606E-2</v>
      </c>
      <c r="Q275" s="163">
        <v>6.3150708311998632E-3</v>
      </c>
      <c r="R275" s="163">
        <v>1</v>
      </c>
      <c r="X275" s="105" t="s">
        <v>44</v>
      </c>
      <c r="Y275" s="106">
        <v>5859</v>
      </c>
      <c r="Z275" s="107">
        <v>0.75644307902372421</v>
      </c>
      <c r="AA275" s="116" t="s">
        <v>59</v>
      </c>
      <c r="AB275" s="88">
        <v>432</v>
      </c>
      <c r="AC275" s="123">
        <v>0.46064814814814814</v>
      </c>
    </row>
    <row r="276" spans="1:29" ht="33" customHeight="1" thickBot="1" x14ac:dyDescent="0.3">
      <c r="A276" s="158" t="s">
        <v>87</v>
      </c>
      <c r="B276" s="158" t="s">
        <v>145</v>
      </c>
      <c r="C276" s="158"/>
      <c r="D276" s="158" t="s">
        <v>153</v>
      </c>
      <c r="E276" s="158" t="s">
        <v>154</v>
      </c>
      <c r="F276" s="159" t="s">
        <v>155</v>
      </c>
      <c r="G276" s="160">
        <v>449</v>
      </c>
      <c r="H276" s="160">
        <v>239</v>
      </c>
      <c r="I276" s="160">
        <v>29</v>
      </c>
      <c r="J276" s="160">
        <v>88</v>
      </c>
      <c r="K276" s="160">
        <v>35</v>
      </c>
      <c r="L276" s="160">
        <v>58</v>
      </c>
      <c r="M276" s="162">
        <v>0.53229398663697103</v>
      </c>
      <c r="N276" s="163">
        <v>6.4587973273942098E-2</v>
      </c>
      <c r="O276" s="163">
        <v>0.19599109131403117</v>
      </c>
      <c r="P276" s="163">
        <v>7.7951002227171495E-2</v>
      </c>
      <c r="Q276" s="163">
        <v>0.1291759465478842</v>
      </c>
      <c r="R276" s="163">
        <v>0.99999999999999989</v>
      </c>
      <c r="X276" s="118" t="s">
        <v>87</v>
      </c>
      <c r="Y276" s="106">
        <v>449</v>
      </c>
      <c r="Z276" s="107">
        <v>0.53229398663697103</v>
      </c>
      <c r="AA276" s="114" t="s">
        <v>60</v>
      </c>
      <c r="AB276" s="88">
        <v>379</v>
      </c>
      <c r="AC276" s="123">
        <v>0.42216358839050133</v>
      </c>
    </row>
    <row r="277" spans="1:29" ht="33" customHeight="1" x14ac:dyDescent="0.25">
      <c r="A277" s="158" t="s">
        <v>156</v>
      </c>
      <c r="B277" s="158" t="s">
        <v>145</v>
      </c>
      <c r="C277" s="158"/>
      <c r="D277" s="158" t="s">
        <v>157</v>
      </c>
      <c r="E277" s="158" t="s">
        <v>98</v>
      </c>
      <c r="F277" s="159" t="s">
        <v>99</v>
      </c>
      <c r="G277" s="160">
        <v>206</v>
      </c>
      <c r="H277" s="160">
        <v>160</v>
      </c>
      <c r="I277" s="160">
        <v>12</v>
      </c>
      <c r="J277" s="160">
        <v>20</v>
      </c>
      <c r="K277" s="160">
        <v>11</v>
      </c>
      <c r="L277" s="160">
        <v>3</v>
      </c>
      <c r="M277" s="162">
        <v>0.77669902912621358</v>
      </c>
      <c r="N277" s="163">
        <v>5.8252427184466021E-2</v>
      </c>
      <c r="O277" s="163">
        <v>9.7087378640776698E-2</v>
      </c>
      <c r="P277" s="163">
        <v>5.3398058252427182E-2</v>
      </c>
      <c r="Q277" s="163">
        <v>1.4563106796116505E-2</v>
      </c>
      <c r="R277" s="163">
        <v>0.99999999999999989</v>
      </c>
      <c r="X277" s="105" t="s">
        <v>42</v>
      </c>
      <c r="Y277" s="106">
        <v>206</v>
      </c>
      <c r="Z277" s="107">
        <v>0.77669902912621358</v>
      </c>
      <c r="AA277" s="114" t="s">
        <v>61</v>
      </c>
      <c r="AB277" s="88">
        <v>751</v>
      </c>
      <c r="AC277" s="123">
        <v>0.53395472703062585</v>
      </c>
    </row>
    <row r="278" spans="1:29" ht="33" customHeight="1" thickBot="1" x14ac:dyDescent="0.3">
      <c r="A278" s="158" t="s">
        <v>158</v>
      </c>
      <c r="B278" s="158" t="s">
        <v>145</v>
      </c>
      <c r="C278" s="158"/>
      <c r="D278" s="158" t="s">
        <v>159</v>
      </c>
      <c r="E278" s="158" t="s">
        <v>160</v>
      </c>
      <c r="F278" s="159" t="s">
        <v>161</v>
      </c>
      <c r="G278" s="160">
        <v>0</v>
      </c>
      <c r="H278" s="160">
        <v>0</v>
      </c>
      <c r="I278" s="160">
        <v>0</v>
      </c>
      <c r="J278" s="160">
        <v>0</v>
      </c>
      <c r="K278" s="160">
        <v>0</v>
      </c>
      <c r="L278" s="160">
        <v>0</v>
      </c>
      <c r="M278" s="162" t="e">
        <v>#DIV/0!</v>
      </c>
      <c r="N278" s="163" t="e">
        <v>#DIV/0!</v>
      </c>
      <c r="O278" s="163" t="e">
        <v>#DIV/0!</v>
      </c>
      <c r="P278" s="163" t="e">
        <v>#DIV/0!</v>
      </c>
      <c r="Q278" s="163" t="e">
        <v>#DIV/0!</v>
      </c>
      <c r="R278" s="163" t="e">
        <v>#DIV/0!</v>
      </c>
      <c r="X278" s="105" t="s">
        <v>43</v>
      </c>
      <c r="Y278" s="106">
        <v>0</v>
      </c>
      <c r="Z278" s="107" t="s">
        <v>320</v>
      </c>
      <c r="AA278" s="114" t="s">
        <v>62</v>
      </c>
      <c r="AB278" s="88">
        <v>2100</v>
      </c>
      <c r="AC278" s="123">
        <v>0.26</v>
      </c>
    </row>
    <row r="279" spans="1:29" ht="33" customHeight="1" thickBot="1" x14ac:dyDescent="0.3">
      <c r="A279" s="158" t="s">
        <v>67</v>
      </c>
      <c r="B279" s="158" t="s">
        <v>162</v>
      </c>
      <c r="C279" s="158" t="s">
        <v>143</v>
      </c>
      <c r="D279" s="158" t="s">
        <v>163</v>
      </c>
      <c r="E279" s="158" t="s">
        <v>179</v>
      </c>
      <c r="F279" s="159" t="s">
        <v>180</v>
      </c>
      <c r="G279" s="160">
        <v>485</v>
      </c>
      <c r="H279" s="160">
        <v>266</v>
      </c>
      <c r="I279" s="160">
        <v>160</v>
      </c>
      <c r="J279" s="160">
        <v>38</v>
      </c>
      <c r="K279" s="160">
        <v>13</v>
      </c>
      <c r="L279" s="160">
        <v>8</v>
      </c>
      <c r="M279" s="162">
        <v>0.54845360824742273</v>
      </c>
      <c r="N279" s="163">
        <v>0.32989690721649484</v>
      </c>
      <c r="O279" s="163">
        <v>7.8350515463917525E-2</v>
      </c>
      <c r="P279" s="163">
        <v>2.6804123711340205E-2</v>
      </c>
      <c r="Q279" s="163">
        <v>1.6494845360824743E-2</v>
      </c>
      <c r="R279" s="163">
        <v>1</v>
      </c>
      <c r="X279" s="119" t="s">
        <v>67</v>
      </c>
      <c r="Y279" s="106">
        <v>485</v>
      </c>
      <c r="Z279" s="107">
        <v>0.54845360824742273</v>
      </c>
      <c r="AA279" s="115" t="s">
        <v>63</v>
      </c>
      <c r="AB279" s="88">
        <v>1437</v>
      </c>
      <c r="AC279" s="123">
        <v>0</v>
      </c>
    </row>
    <row r="280" spans="1:29" ht="33" customHeight="1" thickBot="1" x14ac:dyDescent="0.3">
      <c r="A280" s="158" t="s">
        <v>32</v>
      </c>
      <c r="B280" s="158" t="s">
        <v>94</v>
      </c>
      <c r="C280" s="158"/>
      <c r="D280" s="158" t="s">
        <v>164</v>
      </c>
      <c r="E280" s="166" t="s">
        <v>309</v>
      </c>
      <c r="F280" s="159" t="s">
        <v>310</v>
      </c>
      <c r="G280" s="160">
        <v>40148</v>
      </c>
      <c r="H280" s="160">
        <v>32892</v>
      </c>
      <c r="I280" s="160">
        <v>2954</v>
      </c>
      <c r="J280" s="160">
        <v>4256</v>
      </c>
      <c r="K280" s="160">
        <v>33</v>
      </c>
      <c r="L280" s="160">
        <v>13</v>
      </c>
      <c r="M280" s="162">
        <v>0.81926870578858224</v>
      </c>
      <c r="N280" s="163">
        <v>7.3577762279565612E-2</v>
      </c>
      <c r="O280" s="163">
        <v>0.10600777124638837</v>
      </c>
      <c r="P280" s="163">
        <v>8.2195875261532327E-4</v>
      </c>
      <c r="Q280" s="163">
        <v>3.2380193284846072E-4</v>
      </c>
      <c r="R280" s="163">
        <v>1</v>
      </c>
      <c r="X280" s="117" t="s">
        <v>73</v>
      </c>
      <c r="Y280" s="106">
        <v>40148</v>
      </c>
      <c r="Z280" s="107">
        <v>0.81926870578858224</v>
      </c>
      <c r="AA280" s="111" t="s">
        <v>64</v>
      </c>
      <c r="AB280" s="88">
        <v>7815</v>
      </c>
      <c r="AC280" s="123">
        <v>0.57018554062699933</v>
      </c>
    </row>
    <row r="281" spans="1:29" ht="33" customHeight="1" thickBot="1" x14ac:dyDescent="0.3">
      <c r="A281" s="158" t="s">
        <v>69</v>
      </c>
      <c r="B281" s="158" t="s">
        <v>94</v>
      </c>
      <c r="C281" s="158"/>
      <c r="D281" s="158" t="s">
        <v>165</v>
      </c>
      <c r="E281" s="158" t="s">
        <v>311</v>
      </c>
      <c r="F281" s="159" t="s">
        <v>311</v>
      </c>
      <c r="G281" s="160">
        <v>1946</v>
      </c>
      <c r="H281" s="160">
        <v>1174</v>
      </c>
      <c r="I281" s="160">
        <v>604</v>
      </c>
      <c r="J281" s="160">
        <v>105</v>
      </c>
      <c r="K281" s="160">
        <v>30</v>
      </c>
      <c r="L281" s="160">
        <v>33</v>
      </c>
      <c r="M281" s="162">
        <v>0.60328879753340181</v>
      </c>
      <c r="N281" s="163">
        <v>0.31038026721479961</v>
      </c>
      <c r="O281" s="163">
        <v>5.3956834532374098E-2</v>
      </c>
      <c r="P281" s="163">
        <v>1.5416238437821172E-2</v>
      </c>
      <c r="Q281" s="163">
        <v>1.695786228160329E-2</v>
      </c>
      <c r="R281" s="163">
        <v>1</v>
      </c>
      <c r="X281" s="111" t="s">
        <v>69</v>
      </c>
      <c r="Y281" s="106">
        <v>1946</v>
      </c>
      <c r="Z281" s="107">
        <v>0.60328879753340181</v>
      </c>
      <c r="AA281" s="8" t="s">
        <v>65</v>
      </c>
      <c r="AB281" s="89">
        <v>12914</v>
      </c>
      <c r="AC281" s="123">
        <v>0.44618243766455012</v>
      </c>
    </row>
    <row r="282" spans="1:29" ht="33" customHeight="1" thickBot="1" x14ac:dyDescent="0.3">
      <c r="A282" s="158" t="s">
        <v>68</v>
      </c>
      <c r="B282" s="158" t="s">
        <v>162</v>
      </c>
      <c r="C282" s="158" t="s">
        <v>143</v>
      </c>
      <c r="D282" s="158" t="s">
        <v>166</v>
      </c>
      <c r="E282" s="158" t="s">
        <v>167</v>
      </c>
      <c r="F282" s="159" t="s">
        <v>168</v>
      </c>
      <c r="G282" s="160">
        <v>46</v>
      </c>
      <c r="H282" s="160">
        <v>3</v>
      </c>
      <c r="I282" s="160">
        <v>11</v>
      </c>
      <c r="J282" s="160">
        <v>18</v>
      </c>
      <c r="K282" s="160">
        <v>5</v>
      </c>
      <c r="L282" s="160">
        <v>9</v>
      </c>
      <c r="M282" s="162">
        <v>6.5217391304347824E-2</v>
      </c>
      <c r="N282" s="163">
        <v>0.2391304347826087</v>
      </c>
      <c r="O282" s="163">
        <v>0.39130434782608697</v>
      </c>
      <c r="P282" s="163">
        <v>0.10869565217391304</v>
      </c>
      <c r="Q282" s="163">
        <v>0.19565217391304349</v>
      </c>
      <c r="R282" s="163">
        <v>1</v>
      </c>
      <c r="X282" s="109" t="s">
        <v>68</v>
      </c>
      <c r="Y282" s="106">
        <v>46</v>
      </c>
      <c r="Z282" s="107">
        <v>6.5217391304347824E-2</v>
      </c>
      <c r="AA282" s="8" t="s">
        <v>65</v>
      </c>
      <c r="AB282" s="90">
        <v>0.44618243766455012</v>
      </c>
      <c r="AC282" s="123">
        <v>0.44618243766455012</v>
      </c>
    </row>
    <row r="283" spans="1:29" ht="33" customHeight="1" x14ac:dyDescent="0.25">
      <c r="A283" s="158" t="s">
        <v>169</v>
      </c>
      <c r="B283" s="158" t="s">
        <v>170</v>
      </c>
      <c r="C283" s="158"/>
      <c r="D283" s="158" t="s">
        <v>171</v>
      </c>
      <c r="E283" s="158" t="s">
        <v>312</v>
      </c>
      <c r="F283" s="159" t="s">
        <v>313</v>
      </c>
      <c r="G283" s="160">
        <v>9619</v>
      </c>
      <c r="H283" s="160">
        <v>6656</v>
      </c>
      <c r="I283" s="160">
        <v>1334</v>
      </c>
      <c r="J283" s="160">
        <v>1546</v>
      </c>
      <c r="K283" s="160">
        <v>63</v>
      </c>
      <c r="L283" s="160">
        <v>20</v>
      </c>
      <c r="M283" s="162">
        <v>0.69196382160307723</v>
      </c>
      <c r="N283" s="163">
        <v>0.13868385487056867</v>
      </c>
      <c r="O283" s="163">
        <v>0.16072356793845513</v>
      </c>
      <c r="P283" s="163">
        <v>6.5495373739473959E-3</v>
      </c>
      <c r="Q283" s="163">
        <v>2.0792182139515543E-3</v>
      </c>
      <c r="R283" s="163">
        <v>0.99999999999999989</v>
      </c>
      <c r="X283" s="109" t="s">
        <v>82</v>
      </c>
      <c r="Y283" s="106">
        <v>9619</v>
      </c>
      <c r="Z283" s="107">
        <v>0.69196382160307723</v>
      </c>
      <c r="AA283" s="120" t="s">
        <v>31</v>
      </c>
      <c r="AB283" s="88">
        <v>36241</v>
      </c>
      <c r="AC283" s="123">
        <v>0.86537347203443615</v>
      </c>
    </row>
    <row r="284" spans="1:29" ht="33" customHeight="1" thickBot="1" x14ac:dyDescent="0.3">
      <c r="A284" s="158" t="s">
        <v>172</v>
      </c>
      <c r="B284" s="158" t="s">
        <v>94</v>
      </c>
      <c r="C284" s="165"/>
      <c r="D284" s="158" t="s">
        <v>173</v>
      </c>
      <c r="E284" s="158" t="s">
        <v>98</v>
      </c>
      <c r="F284" s="159" t="s">
        <v>99</v>
      </c>
      <c r="G284" s="160">
        <v>8721</v>
      </c>
      <c r="H284" s="160">
        <v>6510</v>
      </c>
      <c r="I284" s="160">
        <v>1324</v>
      </c>
      <c r="J284" s="160">
        <v>801</v>
      </c>
      <c r="K284" s="160">
        <v>66</v>
      </c>
      <c r="L284" s="160">
        <v>20</v>
      </c>
      <c r="M284" s="162">
        <v>0.74647402820777431</v>
      </c>
      <c r="N284" s="163">
        <v>0.15181745212704964</v>
      </c>
      <c r="O284" s="163">
        <v>9.1847265221878222E-2</v>
      </c>
      <c r="P284" s="163">
        <v>7.5679394564843478E-3</v>
      </c>
      <c r="Q284" s="163">
        <v>2.293314986813439E-3</v>
      </c>
      <c r="R284" s="163">
        <v>1</v>
      </c>
      <c r="X284" s="105" t="s">
        <v>83</v>
      </c>
      <c r="Y284" s="106">
        <v>8721</v>
      </c>
      <c r="Z284" s="107">
        <v>0.74647402820777431</v>
      </c>
      <c r="AA284" s="121" t="s">
        <v>66</v>
      </c>
      <c r="AB284" s="88">
        <v>2164</v>
      </c>
      <c r="AC284" s="123">
        <v>0.36044362292051757</v>
      </c>
    </row>
    <row r="285" spans="1:29" ht="33" customHeight="1" thickBot="1" x14ac:dyDescent="0.3">
      <c r="A285" s="158" t="s">
        <v>84</v>
      </c>
      <c r="B285" s="158" t="s">
        <v>94</v>
      </c>
      <c r="C285" s="158"/>
      <c r="D285" s="158" t="s">
        <v>174</v>
      </c>
      <c r="E285" s="158" t="s">
        <v>98</v>
      </c>
      <c r="F285" s="159" t="s">
        <v>99</v>
      </c>
      <c r="G285" s="160">
        <v>148</v>
      </c>
      <c r="H285" s="160">
        <v>69</v>
      </c>
      <c r="I285" s="160">
        <v>54</v>
      </c>
      <c r="J285" s="160">
        <v>13</v>
      </c>
      <c r="K285" s="160">
        <v>7</v>
      </c>
      <c r="L285" s="160">
        <v>5</v>
      </c>
      <c r="M285" s="162">
        <v>0.46621621621621623</v>
      </c>
      <c r="N285" s="163">
        <v>0.36486486486486486</v>
      </c>
      <c r="O285" s="163">
        <v>8.7837837837837843E-2</v>
      </c>
      <c r="P285" s="163">
        <v>4.72972972972973E-2</v>
      </c>
      <c r="Q285" s="163">
        <v>3.3783783783783786E-2</v>
      </c>
      <c r="R285" s="163">
        <v>1</v>
      </c>
      <c r="X285" s="111" t="s">
        <v>84</v>
      </c>
      <c r="Y285" s="106">
        <v>148</v>
      </c>
      <c r="Z285" s="107">
        <v>0.46621621621621623</v>
      </c>
      <c r="AA285" s="8" t="s">
        <v>321</v>
      </c>
      <c r="AB285" s="89">
        <v>38405</v>
      </c>
      <c r="AC285" s="123">
        <v>0.83692227574534561</v>
      </c>
    </row>
    <row r="286" spans="1:29" ht="33" customHeight="1" thickBot="1" x14ac:dyDescent="0.3">
      <c r="A286" s="158" t="s">
        <v>175</v>
      </c>
      <c r="B286" s="158" t="s">
        <v>94</v>
      </c>
      <c r="C286" s="158"/>
      <c r="D286" s="158" t="s">
        <v>176</v>
      </c>
      <c r="E286" s="158" t="s">
        <v>98</v>
      </c>
      <c r="F286" s="159" t="s">
        <v>99</v>
      </c>
      <c r="G286" s="160">
        <v>35</v>
      </c>
      <c r="H286" s="160">
        <v>22</v>
      </c>
      <c r="I286" s="160">
        <v>3</v>
      </c>
      <c r="J286" s="160">
        <v>8</v>
      </c>
      <c r="K286" s="160">
        <v>0</v>
      </c>
      <c r="L286" s="160">
        <v>2</v>
      </c>
      <c r="M286" s="162">
        <v>0.62857142857142856</v>
      </c>
      <c r="N286" s="163">
        <v>8.5714285714285715E-2</v>
      </c>
      <c r="O286" s="163">
        <v>0.22857142857142856</v>
      </c>
      <c r="P286" s="163">
        <v>0</v>
      </c>
      <c r="Q286" s="163">
        <v>5.7142857142857141E-2</v>
      </c>
      <c r="R286" s="163">
        <v>1</v>
      </c>
      <c r="X286" s="119" t="s">
        <v>86</v>
      </c>
      <c r="Y286" s="106">
        <v>35</v>
      </c>
      <c r="Z286" s="107">
        <v>0.62857142857142856</v>
      </c>
      <c r="AA286" s="8" t="s">
        <v>321</v>
      </c>
      <c r="AB286" s="90">
        <v>0.83692227574534561</v>
      </c>
      <c r="AC286" s="123">
        <v>0.83692227574534561</v>
      </c>
    </row>
    <row r="287" spans="1:29" ht="33" customHeight="1" x14ac:dyDescent="0.25">
      <c r="A287" s="158" t="s">
        <v>177</v>
      </c>
      <c r="B287" s="158" t="s">
        <v>94</v>
      </c>
      <c r="C287" s="158"/>
      <c r="D287" s="158" t="s">
        <v>178</v>
      </c>
      <c r="E287" s="158" t="s">
        <v>179</v>
      </c>
      <c r="F287" s="159" t="s">
        <v>180</v>
      </c>
      <c r="G287" s="160">
        <v>39</v>
      </c>
      <c r="H287" s="160">
        <v>5</v>
      </c>
      <c r="I287" s="160">
        <v>10</v>
      </c>
      <c r="J287" s="160">
        <v>18</v>
      </c>
      <c r="K287" s="160">
        <v>0</v>
      </c>
      <c r="L287" s="160">
        <v>6</v>
      </c>
      <c r="M287" s="162">
        <v>0.12820512820512819</v>
      </c>
      <c r="N287" s="163">
        <v>0.25641025641025639</v>
      </c>
      <c r="O287" s="163">
        <v>0.46153846153846156</v>
      </c>
      <c r="P287" s="163">
        <v>0</v>
      </c>
      <c r="Q287" s="163">
        <v>0.15384615384615385</v>
      </c>
      <c r="R287" s="163">
        <v>1</v>
      </c>
      <c r="Y287" s="106">
        <v>39</v>
      </c>
      <c r="Z287" s="107">
        <v>0.12820512820512819</v>
      </c>
      <c r="AA287" s="119" t="s">
        <v>67</v>
      </c>
      <c r="AB287" s="88">
        <v>485</v>
      </c>
      <c r="AC287" s="123">
        <v>0.54845360824742273</v>
      </c>
    </row>
    <row r="288" spans="1:29" ht="33" customHeight="1" x14ac:dyDescent="0.25">
      <c r="A288" s="158" t="s">
        <v>181</v>
      </c>
      <c r="B288" s="158" t="s">
        <v>94</v>
      </c>
      <c r="C288" s="158"/>
      <c r="D288" s="158" t="s">
        <v>182</v>
      </c>
      <c r="E288" s="158" t="s">
        <v>140</v>
      </c>
      <c r="F288" s="159" t="s">
        <v>140</v>
      </c>
      <c r="G288" s="160">
        <v>382</v>
      </c>
      <c r="H288" s="160">
        <v>18</v>
      </c>
      <c r="I288" s="160">
        <v>36</v>
      </c>
      <c r="J288" s="160">
        <v>260</v>
      </c>
      <c r="K288" s="160">
        <v>4</v>
      </c>
      <c r="L288" s="160">
        <v>64</v>
      </c>
      <c r="M288" s="162">
        <v>4.712041884816754E-2</v>
      </c>
      <c r="N288" s="163">
        <v>9.4240837696335081E-2</v>
      </c>
      <c r="O288" s="163">
        <v>0.68062827225130895</v>
      </c>
      <c r="P288" s="163">
        <v>1.0471204188481676E-2</v>
      </c>
      <c r="Q288" s="163">
        <v>0.16753926701570682</v>
      </c>
      <c r="R288" s="163">
        <v>1</v>
      </c>
      <c r="Y288" s="106">
        <v>382</v>
      </c>
      <c r="Z288" s="107">
        <v>4.712041884816754E-2</v>
      </c>
      <c r="AA288" s="109" t="s">
        <v>68</v>
      </c>
      <c r="AB288" s="88">
        <v>46</v>
      </c>
      <c r="AC288" s="123">
        <v>6.5217391304347824E-2</v>
      </c>
    </row>
    <row r="289" spans="1:29" ht="33" customHeight="1" thickBot="1" x14ac:dyDescent="0.3">
      <c r="A289" s="158" t="s">
        <v>183</v>
      </c>
      <c r="B289" s="158" t="s">
        <v>94</v>
      </c>
      <c r="C289" s="158"/>
      <c r="D289" s="158" t="s">
        <v>184</v>
      </c>
      <c r="E289" s="158" t="s">
        <v>185</v>
      </c>
      <c r="F289" s="159" t="s">
        <v>186</v>
      </c>
      <c r="G289" s="160">
        <v>45</v>
      </c>
      <c r="H289" s="160">
        <v>0</v>
      </c>
      <c r="I289" s="160">
        <v>9</v>
      </c>
      <c r="J289" s="160">
        <v>32</v>
      </c>
      <c r="K289" s="160">
        <v>1</v>
      </c>
      <c r="L289" s="160">
        <v>3</v>
      </c>
      <c r="M289" s="162">
        <v>0</v>
      </c>
      <c r="N289" s="163">
        <v>0.2</v>
      </c>
      <c r="O289" s="163">
        <v>0.71111111111111114</v>
      </c>
      <c r="P289" s="163">
        <v>2.2222222222222223E-2</v>
      </c>
      <c r="Q289" s="163">
        <v>6.6666666666666666E-2</v>
      </c>
      <c r="R289" s="163">
        <v>1.0000000000000002</v>
      </c>
      <c r="Y289" s="106">
        <v>45</v>
      </c>
      <c r="Z289" s="107">
        <v>0</v>
      </c>
      <c r="AA289" s="111" t="s">
        <v>69</v>
      </c>
      <c r="AB289" s="88">
        <v>1946</v>
      </c>
      <c r="AC289" s="123">
        <v>0.60328879753340181</v>
      </c>
    </row>
    <row r="290" spans="1:29" ht="33" customHeight="1" thickBot="1" x14ac:dyDescent="0.3">
      <c r="A290" s="158" t="s">
        <v>187</v>
      </c>
      <c r="B290" s="158" t="s">
        <v>94</v>
      </c>
      <c r="C290" s="158"/>
      <c r="D290" s="158" t="s">
        <v>188</v>
      </c>
      <c r="E290" s="158" t="s">
        <v>314</v>
      </c>
      <c r="F290" s="159" t="s">
        <v>315</v>
      </c>
      <c r="G290" s="160">
        <v>12</v>
      </c>
      <c r="H290" s="160">
        <v>0</v>
      </c>
      <c r="I290" s="160">
        <v>1</v>
      </c>
      <c r="J290" s="160">
        <v>2</v>
      </c>
      <c r="K290" s="160">
        <v>1</v>
      </c>
      <c r="L290" s="160">
        <v>8</v>
      </c>
      <c r="M290" s="162">
        <v>0</v>
      </c>
      <c r="N290" s="163">
        <v>8.3333333333333329E-2</v>
      </c>
      <c r="O290" s="163">
        <v>0.16666666666666666</v>
      </c>
      <c r="P290" s="163">
        <v>8.3333333333333329E-2</v>
      </c>
      <c r="Q290" s="163">
        <v>0.66666666666666663</v>
      </c>
      <c r="R290" s="163">
        <v>1</v>
      </c>
      <c r="Y290" s="106">
        <v>12</v>
      </c>
      <c r="Z290" s="107">
        <v>0</v>
      </c>
      <c r="AA290" s="8" t="s">
        <v>70</v>
      </c>
      <c r="AB290" s="92">
        <v>2477</v>
      </c>
      <c r="AC290" s="123">
        <v>0.5825595478401292</v>
      </c>
    </row>
    <row r="291" spans="1:29" ht="33" customHeight="1" thickBot="1" x14ac:dyDescent="0.3">
      <c r="A291" s="158" t="s">
        <v>189</v>
      </c>
      <c r="B291" s="158" t="s">
        <v>94</v>
      </c>
      <c r="C291" s="158"/>
      <c r="D291" s="158" t="s">
        <v>190</v>
      </c>
      <c r="E291" s="158" t="s">
        <v>98</v>
      </c>
      <c r="F291" s="159" t="s">
        <v>99</v>
      </c>
      <c r="G291" s="160">
        <v>11</v>
      </c>
      <c r="H291" s="160">
        <v>0</v>
      </c>
      <c r="I291" s="160">
        <v>1</v>
      </c>
      <c r="J291" s="160">
        <v>2</v>
      </c>
      <c r="K291" s="160">
        <v>4</v>
      </c>
      <c r="L291" s="160">
        <v>4</v>
      </c>
      <c r="M291" s="162">
        <v>0</v>
      </c>
      <c r="N291" s="163">
        <v>9.0909090909090912E-2</v>
      </c>
      <c r="O291" s="163">
        <v>0.18181818181818182</v>
      </c>
      <c r="P291" s="163">
        <v>0.36363636363636365</v>
      </c>
      <c r="Q291" s="163">
        <v>0.36363636363636365</v>
      </c>
      <c r="R291" s="163">
        <v>1</v>
      </c>
      <c r="Y291" s="106">
        <v>11</v>
      </c>
      <c r="Z291" s="107">
        <v>0</v>
      </c>
      <c r="AA291" s="8" t="s">
        <v>70</v>
      </c>
      <c r="AB291" s="93">
        <v>0.5825595478401292</v>
      </c>
      <c r="AC291" s="123">
        <v>0.5825595478401292</v>
      </c>
    </row>
    <row r="292" spans="1:29" ht="33" customHeight="1" thickBot="1" x14ac:dyDescent="0.3">
      <c r="A292" s="158" t="s">
        <v>191</v>
      </c>
      <c r="B292" s="158" t="s">
        <v>192</v>
      </c>
      <c r="C292" s="158"/>
      <c r="D292" s="158" t="s">
        <v>193</v>
      </c>
      <c r="E292" s="158" t="s">
        <v>194</v>
      </c>
      <c r="F292" s="159" t="s">
        <v>194</v>
      </c>
      <c r="G292" s="160">
        <v>1620</v>
      </c>
      <c r="H292" s="160">
        <v>1291</v>
      </c>
      <c r="I292" s="160">
        <v>9</v>
      </c>
      <c r="J292" s="160">
        <v>317</v>
      </c>
      <c r="K292" s="160">
        <v>2</v>
      </c>
      <c r="L292" s="160">
        <v>1</v>
      </c>
      <c r="M292" s="162">
        <v>0.79691358024691361</v>
      </c>
      <c r="N292" s="163">
        <v>5.5555555555555558E-3</v>
      </c>
      <c r="O292" s="163">
        <v>0.195679012345679</v>
      </c>
      <c r="P292" s="163">
        <v>1.2345679012345679E-3</v>
      </c>
      <c r="Q292" s="163">
        <v>6.1728395061728394E-4</v>
      </c>
      <c r="R292" s="163">
        <v>1</v>
      </c>
      <c r="X292" s="105" t="s">
        <v>50</v>
      </c>
      <c r="Y292" s="106">
        <v>1620</v>
      </c>
      <c r="Z292" s="107">
        <v>0.79691358024691361</v>
      </c>
      <c r="AA292" s="8" t="s">
        <v>72</v>
      </c>
      <c r="AB292" s="88">
        <v>12289</v>
      </c>
      <c r="AC292" s="123">
        <v>0.87134836032223939</v>
      </c>
    </row>
    <row r="293" spans="1:29" ht="33" customHeight="1" thickBot="1" x14ac:dyDescent="0.3">
      <c r="A293" s="158" t="s">
        <v>195</v>
      </c>
      <c r="B293" s="158" t="s">
        <v>192</v>
      </c>
      <c r="C293" s="158"/>
      <c r="D293" s="158" t="s">
        <v>196</v>
      </c>
      <c r="E293" s="158" t="s">
        <v>197</v>
      </c>
      <c r="F293" s="159" t="s">
        <v>198</v>
      </c>
      <c r="G293" s="160">
        <v>11335</v>
      </c>
      <c r="H293" s="160">
        <v>8169</v>
      </c>
      <c r="I293" s="160">
        <v>73</v>
      </c>
      <c r="J293" s="160">
        <v>3079</v>
      </c>
      <c r="K293" s="160">
        <v>8</v>
      </c>
      <c r="L293" s="160">
        <v>6</v>
      </c>
      <c r="M293" s="162">
        <v>0.72068813409792676</v>
      </c>
      <c r="N293" s="163">
        <v>6.4402293780326421E-3</v>
      </c>
      <c r="O293" s="163">
        <v>0.27163652404058225</v>
      </c>
      <c r="P293" s="163">
        <v>7.0577856197618001E-4</v>
      </c>
      <c r="Q293" s="163">
        <v>5.2933392148213495E-4</v>
      </c>
      <c r="R293" s="163">
        <v>1</v>
      </c>
      <c r="X293" s="111" t="s">
        <v>52</v>
      </c>
      <c r="Y293" s="106">
        <v>11335</v>
      </c>
      <c r="Z293" s="107">
        <v>0.72068813409792676</v>
      </c>
      <c r="AA293" s="8" t="s">
        <v>72</v>
      </c>
      <c r="AB293" s="124">
        <v>0.87134836032223939</v>
      </c>
      <c r="AC293" s="123">
        <v>0.87134836032223939</v>
      </c>
    </row>
    <row r="294" spans="1:29" ht="33" customHeight="1" thickBot="1" x14ac:dyDescent="0.3">
      <c r="A294" s="158" t="s">
        <v>51</v>
      </c>
      <c r="B294" s="158" t="s">
        <v>199</v>
      </c>
      <c r="C294" s="158"/>
      <c r="D294" s="158" t="s">
        <v>200</v>
      </c>
      <c r="E294" s="158">
        <v>9732</v>
      </c>
      <c r="F294" s="159">
        <v>9732</v>
      </c>
      <c r="G294" s="160">
        <v>4421</v>
      </c>
      <c r="H294" s="160">
        <v>702</v>
      </c>
      <c r="I294" s="160">
        <v>259</v>
      </c>
      <c r="J294" s="160">
        <v>3460</v>
      </c>
      <c r="K294" s="160">
        <v>0</v>
      </c>
      <c r="L294" s="160">
        <v>0</v>
      </c>
      <c r="M294" s="162">
        <v>0.15878760461434066</v>
      </c>
      <c r="N294" s="163">
        <v>5.8584030762270978E-2</v>
      </c>
      <c r="O294" s="163">
        <v>0.78262836462338836</v>
      </c>
      <c r="P294" s="163">
        <v>0</v>
      </c>
      <c r="Q294" s="163">
        <v>0</v>
      </c>
      <c r="R294" s="163">
        <v>1</v>
      </c>
      <c r="X294" s="105" t="s">
        <v>51</v>
      </c>
      <c r="Y294" s="106">
        <v>4421</v>
      </c>
      <c r="Z294" s="107">
        <v>0.15878760461434066</v>
      </c>
      <c r="AA294" s="8" t="s">
        <v>73</v>
      </c>
      <c r="AB294" s="88">
        <v>40148</v>
      </c>
      <c r="AC294" s="123">
        <v>0.81926870578858224</v>
      </c>
    </row>
    <row r="295" spans="1:29" ht="33" customHeight="1" thickBot="1" x14ac:dyDescent="0.3">
      <c r="A295" s="158" t="s">
        <v>49</v>
      </c>
      <c r="B295" s="158" t="s">
        <v>201</v>
      </c>
      <c r="C295" s="158"/>
      <c r="D295" s="158" t="s">
        <v>202</v>
      </c>
      <c r="E295" s="158">
        <v>9823</v>
      </c>
      <c r="F295" s="159">
        <v>9823</v>
      </c>
      <c r="G295" s="160">
        <v>2911</v>
      </c>
      <c r="H295" s="160">
        <v>766</v>
      </c>
      <c r="I295" s="160">
        <v>60</v>
      </c>
      <c r="J295" s="160">
        <v>2085</v>
      </c>
      <c r="K295" s="160">
        <v>0</v>
      </c>
      <c r="L295" s="160">
        <v>0</v>
      </c>
      <c r="M295" s="162">
        <v>0.26313981449673651</v>
      </c>
      <c r="N295" s="163">
        <v>2.0611473720371008E-2</v>
      </c>
      <c r="O295" s="163">
        <v>0.71624871178289251</v>
      </c>
      <c r="P295" s="163">
        <v>0</v>
      </c>
      <c r="Q295" s="163">
        <v>0</v>
      </c>
      <c r="R295" s="163">
        <v>1</v>
      </c>
      <c r="X295" s="109" t="s">
        <v>49</v>
      </c>
      <c r="Y295" s="106">
        <v>2911</v>
      </c>
      <c r="Z295" s="107">
        <v>0.26313981449673651</v>
      </c>
      <c r="AA295" s="104" t="s">
        <v>33</v>
      </c>
      <c r="AB295" s="124">
        <v>0.81926870578858224</v>
      </c>
      <c r="AC295" s="123" t="s">
        <v>320</v>
      </c>
    </row>
    <row r="296" spans="1:29" hidden="1" x14ac:dyDescent="0.25">
      <c r="Y296" s="106">
        <v>0</v>
      </c>
      <c r="Z296" s="107">
        <v>0</v>
      </c>
      <c r="AA296" s="109" t="s">
        <v>74</v>
      </c>
      <c r="AB296" s="88">
        <v>476</v>
      </c>
      <c r="AC296" s="123">
        <v>0.45378151260504201</v>
      </c>
    </row>
    <row r="297" spans="1:29" ht="15.75" hidden="1" thickBot="1" x14ac:dyDescent="0.3">
      <c r="Y297" s="106">
        <v>0</v>
      </c>
      <c r="Z297" s="107">
        <v>0</v>
      </c>
      <c r="AA297" s="111" t="s">
        <v>75</v>
      </c>
      <c r="AB297" s="88">
        <v>1906</v>
      </c>
      <c r="AC297" s="123">
        <v>0.27754459601259179</v>
      </c>
    </row>
    <row r="298" spans="1:29" ht="15.75" hidden="1" thickBot="1" x14ac:dyDescent="0.3">
      <c r="Y298" s="106">
        <v>0</v>
      </c>
      <c r="Z298" s="107">
        <v>0</v>
      </c>
      <c r="AA298" s="8" t="s">
        <v>76</v>
      </c>
      <c r="AB298" s="89">
        <v>2382</v>
      </c>
      <c r="AC298" s="123">
        <v>0.31276238455079763</v>
      </c>
    </row>
    <row r="299" spans="1:29" ht="15.75" hidden="1" thickBot="1" x14ac:dyDescent="0.3">
      <c r="Y299" s="106">
        <v>0</v>
      </c>
      <c r="Z299" s="107">
        <v>0</v>
      </c>
      <c r="AA299" s="8" t="s">
        <v>76</v>
      </c>
      <c r="AB299" s="90">
        <v>0.31276238455079763</v>
      </c>
      <c r="AC299" s="123">
        <v>0.31276238455079763</v>
      </c>
    </row>
    <row r="300" spans="1:29" hidden="1" x14ac:dyDescent="0.25">
      <c r="Y300" s="107">
        <v>0</v>
      </c>
      <c r="Z300" s="107">
        <v>0</v>
      </c>
      <c r="AA300" s="109" t="s">
        <v>77</v>
      </c>
      <c r="AB300" s="88">
        <v>7216</v>
      </c>
      <c r="AC300" s="123">
        <v>0.69124168514412421</v>
      </c>
    </row>
    <row r="301" spans="1:29" hidden="1" x14ac:dyDescent="0.25">
      <c r="Y301" s="107">
        <v>0</v>
      </c>
      <c r="Z301" s="107">
        <v>0</v>
      </c>
      <c r="AA301" s="105" t="s">
        <v>78</v>
      </c>
      <c r="AB301" s="88">
        <v>1590</v>
      </c>
      <c r="AC301" s="123">
        <v>0.71572327044025152</v>
      </c>
    </row>
    <row r="302" spans="1:29" hidden="1" x14ac:dyDescent="0.25">
      <c r="Y302" s="107">
        <v>0</v>
      </c>
      <c r="Z302" s="107">
        <v>0</v>
      </c>
      <c r="AA302" s="105" t="s">
        <v>79</v>
      </c>
      <c r="AB302" s="88">
        <v>1187</v>
      </c>
      <c r="AC302" s="123">
        <v>0.51558550968828976</v>
      </c>
    </row>
    <row r="303" spans="1:29" ht="15.75" hidden="1" thickBot="1" x14ac:dyDescent="0.3">
      <c r="Y303" s="107">
        <v>0</v>
      </c>
      <c r="Z303" s="107">
        <v>0</v>
      </c>
      <c r="AA303" s="111" t="s">
        <v>80</v>
      </c>
      <c r="AB303" s="88">
        <v>4022</v>
      </c>
      <c r="AC303" s="123">
        <v>0.60815514669318749</v>
      </c>
    </row>
    <row r="304" spans="1:29" ht="15.75" hidden="1" thickBot="1" x14ac:dyDescent="0.3">
      <c r="Y304" s="107">
        <v>0</v>
      </c>
      <c r="Z304" s="107">
        <v>0</v>
      </c>
      <c r="AA304" s="8" t="s">
        <v>81</v>
      </c>
      <c r="AB304" s="89">
        <v>14015</v>
      </c>
      <c r="AC304" s="123">
        <v>0.65529789511237957</v>
      </c>
    </row>
    <row r="305" spans="25:29" ht="15.75" hidden="1" thickBot="1" x14ac:dyDescent="0.3">
      <c r="Y305" s="107">
        <v>0</v>
      </c>
      <c r="Z305" s="107">
        <v>0</v>
      </c>
      <c r="AA305" s="8" t="s">
        <v>81</v>
      </c>
      <c r="AB305" s="90">
        <v>0.65529789511237957</v>
      </c>
      <c r="AC305" s="123">
        <v>0.65529789511237957</v>
      </c>
    </row>
    <row r="306" spans="25:29" hidden="1" x14ac:dyDescent="0.25">
      <c r="AA306" s="109" t="s">
        <v>82</v>
      </c>
      <c r="AB306" s="88">
        <v>9619</v>
      </c>
      <c r="AC306" s="123">
        <v>0.69196382160307723</v>
      </c>
    </row>
    <row r="307" spans="25:29" hidden="1" x14ac:dyDescent="0.25">
      <c r="AA307" s="105" t="s">
        <v>83</v>
      </c>
      <c r="AB307" s="88">
        <v>8721</v>
      </c>
      <c r="AC307" s="123">
        <v>0.74647402820777431</v>
      </c>
    </row>
    <row r="308" spans="25:29" ht="15.75" hidden="1" thickBot="1" x14ac:dyDescent="0.3">
      <c r="AA308" s="111" t="s">
        <v>84</v>
      </c>
      <c r="AB308" s="88">
        <v>148</v>
      </c>
      <c r="AC308" s="123">
        <v>0.46621621621621623</v>
      </c>
    </row>
    <row r="309" spans="25:29" ht="15.75" hidden="1" thickBot="1" x14ac:dyDescent="0.3">
      <c r="AA309" s="8" t="s">
        <v>85</v>
      </c>
      <c r="AB309" s="89">
        <v>18488</v>
      </c>
      <c r="AC309" s="123">
        <v>0.71586975335352665</v>
      </c>
    </row>
    <row r="310" spans="25:29" ht="15.75" hidden="1" thickBot="1" x14ac:dyDescent="0.3">
      <c r="AA310" s="8" t="s">
        <v>85</v>
      </c>
      <c r="AB310" s="90">
        <v>0.71586975335352665</v>
      </c>
      <c r="AC310" s="123">
        <v>0.71586975335352665</v>
      </c>
    </row>
    <row r="311" spans="25:29" hidden="1" x14ac:dyDescent="0.25">
      <c r="AA311" s="109" t="s">
        <v>86</v>
      </c>
      <c r="AB311" s="94"/>
      <c r="AC311" s="123">
        <v>0.62857142857142856</v>
      </c>
    </row>
    <row r="312" spans="25:29" ht="15.75" hidden="1" thickBot="1" x14ac:dyDescent="0.3">
      <c r="AA312" s="122" t="s">
        <v>87</v>
      </c>
      <c r="AB312" s="95"/>
      <c r="AC312" s="123">
        <v>0.53229398663697103</v>
      </c>
    </row>
  </sheetData>
  <sheetProtection autoFilter="0" pivotTables="0"/>
  <protectedRanges>
    <protectedRange sqref="G245:L295" name="numbers"/>
    <protectedRange sqref="AB247:AB250 AB253:AB260 AB263:AB266 AB269:AB272 AB275:AB280 AB283:AB284 AB287:AB289 AB294 AB292 AB296:AB297 AB300:AB303 AB306:AB308 AC247:AC279 AC281:AC285 AC287:AC312" name="numbers_1"/>
  </protectedRanges>
  <mergeCells count="50">
    <mergeCell ref="R243:R244"/>
    <mergeCell ref="A241:S241"/>
    <mergeCell ref="G242:L242"/>
    <mergeCell ref="O243:O244"/>
    <mergeCell ref="P243:P244"/>
    <mergeCell ref="M242:R242"/>
    <mergeCell ref="C243:C244"/>
    <mergeCell ref="B243:B244"/>
    <mergeCell ref="D243:D244"/>
    <mergeCell ref="E243:E244"/>
    <mergeCell ref="F243:F244"/>
    <mergeCell ref="G243:G244"/>
    <mergeCell ref="H243:H244"/>
    <mergeCell ref="B5:B7"/>
    <mergeCell ref="A62:S62"/>
    <mergeCell ref="A76:S76"/>
    <mergeCell ref="A90:S90"/>
    <mergeCell ref="A104:S104"/>
    <mergeCell ref="V18:W18"/>
    <mergeCell ref="V19:W19"/>
    <mergeCell ref="I243:I244"/>
    <mergeCell ref="J243:J244"/>
    <mergeCell ref="K243:K244"/>
    <mergeCell ref="L243:L244"/>
    <mergeCell ref="A118:S118"/>
    <mergeCell ref="A226:S226"/>
    <mergeCell ref="A231:S231"/>
    <mergeCell ref="A132:S132"/>
    <mergeCell ref="A148:S148"/>
    <mergeCell ref="A164:S164"/>
    <mergeCell ref="A180:S180"/>
    <mergeCell ref="M243:M244"/>
    <mergeCell ref="N243:N244"/>
    <mergeCell ref="Q243:Q244"/>
    <mergeCell ref="A236:S236"/>
    <mergeCell ref="V9:W9"/>
    <mergeCell ref="V10:W10"/>
    <mergeCell ref="V11:W11"/>
    <mergeCell ref="V12:W12"/>
    <mergeCell ref="V13:W13"/>
    <mergeCell ref="V14:W14"/>
    <mergeCell ref="V15:W15"/>
    <mergeCell ref="V16:W16"/>
    <mergeCell ref="A206:S206"/>
    <mergeCell ref="A211:S211"/>
    <mergeCell ref="A216:S216"/>
    <mergeCell ref="A221:S221"/>
    <mergeCell ref="A196:S196"/>
    <mergeCell ref="A201:S201"/>
    <mergeCell ref="V17:W17"/>
  </mergeCells>
  <conditionalFormatting sqref="H30:L30 O36 K36:L36 N30 C36:I36 C30">
    <cfRule type="cellIs" dxfId="2" priority="1" stopIfTrue="1" operator="equal">
      <formula>"Sig"</formula>
    </cfRule>
    <cfRule type="cellIs" dxfId="1" priority="2" stopIfTrue="1" operator="equal">
      <formula>"Not Sig"</formula>
    </cfRule>
  </conditionalFormatting>
  <printOptions horizontalCentered="1" verticalCentered="1"/>
  <pageMargins left="0.2361111111111111" right="0.19652777777777777" top="0.6694444444444444" bottom="0.47291666666666665" header="0.51180555555555551" footer="0.31527777777777777"/>
  <pageSetup paperSize="9" scale="54" firstPageNumber="0" orientation="landscape" horizontalDpi="300" verticalDpi="300" r:id="rId1"/>
  <headerFooter alignWithMargins="0">
    <oddHeader>&amp;CUKACR QUALITY AND PERFORMANCE INDICATORS 2011 Report               Refer to Technical Notes before completing</oddHeader>
    <oddFooter>&amp;LTemplate2011.xls&amp;CHELPLINE FOR QA QUERIES:  
Ceri on (029) 2050 2358    &amp;R31/03/2011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"/>
  <sheetViews>
    <sheetView topLeftCell="A46" workbookViewId="0">
      <selection activeCell="M10" sqref="M10"/>
    </sheetView>
  </sheetViews>
  <sheetFormatPr defaultColWidth="0" defaultRowHeight="15" x14ac:dyDescent="0.25"/>
  <cols>
    <col min="1" max="5" width="16.140625" customWidth="1"/>
    <col min="6" max="6" width="0.7109375" style="193" customWidth="1"/>
    <col min="7" max="7" width="20.85546875" style="240" bestFit="1" customWidth="1"/>
    <col min="8" max="8" width="21.7109375" style="240" bestFit="1" customWidth="1"/>
    <col min="9" max="9" width="0.7109375" style="193" customWidth="1"/>
    <col min="10" max="10" width="20.85546875" style="240" bestFit="1" customWidth="1"/>
    <col min="11" max="11" width="20.140625" style="240" bestFit="1" customWidth="1"/>
    <col min="12" max="12" width="0.7109375" style="193" customWidth="1"/>
    <col min="13" max="13" width="22" style="189" bestFit="1" customWidth="1"/>
    <col min="14" max="14" width="0.7109375" style="193" customWidth="1"/>
    <col min="15" max="16" width="22" bestFit="1" customWidth="1"/>
    <col min="17" max="17" width="0.7109375" style="193" customWidth="1"/>
    <col min="18" max="19" width="30.42578125" bestFit="1" customWidth="1"/>
    <col min="20" max="20" width="0.7109375" style="193" customWidth="1"/>
    <col min="21" max="21" width="20" bestFit="1" customWidth="1"/>
    <col min="22" max="22" width="21.7109375" bestFit="1" customWidth="1"/>
    <col min="23" max="23" width="0.7109375" style="193" customWidth="1"/>
    <col min="24" max="25" width="21.7109375" hidden="1" customWidth="1"/>
    <col min="26" max="27" width="0" hidden="1" customWidth="1"/>
    <col min="28" max="34" width="21.7109375" hidden="1" customWidth="1"/>
    <col min="35" max="16384" width="9.140625" hidden="1"/>
  </cols>
  <sheetData>
    <row r="1" spans="1:25" ht="21.75" thickBot="1" x14ac:dyDescent="0.3">
      <c r="A1" s="174"/>
      <c r="B1" s="174"/>
      <c r="C1" s="174"/>
      <c r="D1" s="174"/>
      <c r="E1" s="174"/>
      <c r="G1" s="805" t="s">
        <v>593</v>
      </c>
      <c r="H1" s="805"/>
      <c r="J1" s="805" t="s">
        <v>594</v>
      </c>
      <c r="K1" s="805"/>
      <c r="M1" s="231"/>
      <c r="O1" s="174" t="s">
        <v>595</v>
      </c>
      <c r="P1" s="174" t="s">
        <v>595</v>
      </c>
      <c r="R1" s="174" t="s">
        <v>596</v>
      </c>
      <c r="S1" s="174" t="s">
        <v>596</v>
      </c>
      <c r="U1" s="174" t="s">
        <v>597</v>
      </c>
      <c r="V1" s="174" t="s">
        <v>597</v>
      </c>
    </row>
    <row r="2" spans="1:25" x14ac:dyDescent="0.25">
      <c r="A2" s="806" t="s">
        <v>429</v>
      </c>
      <c r="B2" s="808" t="s">
        <v>439</v>
      </c>
      <c r="C2" s="808" t="s">
        <v>90</v>
      </c>
      <c r="D2" s="808" t="s">
        <v>91</v>
      </c>
      <c r="E2" s="808" t="s">
        <v>92</v>
      </c>
      <c r="G2" s="810" t="s">
        <v>598</v>
      </c>
      <c r="H2" s="810" t="s">
        <v>599</v>
      </c>
      <c r="J2" s="810" t="s">
        <v>600</v>
      </c>
      <c r="K2" s="810" t="s">
        <v>599</v>
      </c>
      <c r="M2" s="808" t="s">
        <v>601</v>
      </c>
      <c r="O2" s="808" t="s">
        <v>93</v>
      </c>
      <c r="P2" s="810" t="s">
        <v>277</v>
      </c>
      <c r="R2" s="808" t="s">
        <v>93</v>
      </c>
      <c r="S2" s="810" t="s">
        <v>277</v>
      </c>
      <c r="U2" s="808" t="s">
        <v>93</v>
      </c>
      <c r="V2" s="810" t="s">
        <v>277</v>
      </c>
      <c r="X2" s="810"/>
      <c r="Y2" s="810"/>
    </row>
    <row r="3" spans="1:25" ht="15.75" thickBot="1" x14ac:dyDescent="0.3">
      <c r="A3" s="807"/>
      <c r="B3" s="809"/>
      <c r="C3" s="809"/>
      <c r="D3" s="809"/>
      <c r="E3" s="809"/>
      <c r="G3" s="811"/>
      <c r="H3" s="811"/>
      <c r="J3" s="811"/>
      <c r="K3" s="811"/>
      <c r="M3" s="809"/>
      <c r="O3" s="809"/>
      <c r="P3" s="811"/>
      <c r="R3" s="809"/>
      <c r="S3" s="811"/>
      <c r="U3" s="809"/>
      <c r="V3" s="811"/>
      <c r="X3" s="811"/>
      <c r="Y3" s="811"/>
    </row>
    <row r="4" spans="1:25" ht="63.75" x14ac:dyDescent="0.25">
      <c r="A4" s="232" t="s">
        <v>55</v>
      </c>
      <c r="B4" s="233" t="s">
        <v>404</v>
      </c>
      <c r="C4" s="234" t="s">
        <v>94</v>
      </c>
      <c r="D4" s="195"/>
      <c r="E4" s="195" t="s">
        <v>95</v>
      </c>
      <c r="G4" s="235" t="s">
        <v>602</v>
      </c>
      <c r="H4" s="235" t="s">
        <v>603</v>
      </c>
      <c r="J4" s="235" t="s">
        <v>551</v>
      </c>
      <c r="K4" s="235" t="s">
        <v>604</v>
      </c>
      <c r="M4" s="236" t="s">
        <v>626</v>
      </c>
      <c r="O4" s="195" t="s">
        <v>289</v>
      </c>
      <c r="P4" s="195" t="s">
        <v>290</v>
      </c>
      <c r="R4" s="195" t="s">
        <v>605</v>
      </c>
      <c r="S4" s="195" t="s">
        <v>551</v>
      </c>
      <c r="U4" s="195" t="s">
        <v>606</v>
      </c>
      <c r="V4" s="195" t="s">
        <v>551</v>
      </c>
      <c r="X4" s="195"/>
      <c r="Y4" s="195"/>
    </row>
    <row r="5" spans="1:25" ht="76.5" x14ac:dyDescent="0.25">
      <c r="A5" s="198" t="s">
        <v>56</v>
      </c>
      <c r="B5" s="233" t="s">
        <v>404</v>
      </c>
      <c r="C5" s="237" t="s">
        <v>94</v>
      </c>
      <c r="D5" s="195"/>
      <c r="E5" s="197" t="s">
        <v>96</v>
      </c>
      <c r="G5" s="235" t="s">
        <v>607</v>
      </c>
      <c r="H5" s="235" t="s">
        <v>603</v>
      </c>
      <c r="J5" s="235" t="s">
        <v>552</v>
      </c>
      <c r="K5" s="235" t="s">
        <v>604</v>
      </c>
      <c r="M5" s="236" t="s">
        <v>627</v>
      </c>
      <c r="O5" s="195" t="s">
        <v>291</v>
      </c>
      <c r="P5" s="195" t="s">
        <v>292</v>
      </c>
      <c r="R5" s="195" t="s">
        <v>608</v>
      </c>
      <c r="S5" s="195" t="s">
        <v>552</v>
      </c>
      <c r="U5" s="195" t="s">
        <v>609</v>
      </c>
      <c r="V5" s="195" t="s">
        <v>552</v>
      </c>
      <c r="X5" s="195"/>
      <c r="Y5" s="195"/>
    </row>
    <row r="6" spans="1:25" ht="38.25" x14ac:dyDescent="0.25">
      <c r="A6" s="198" t="s">
        <v>54</v>
      </c>
      <c r="B6" s="233" t="s">
        <v>404</v>
      </c>
      <c r="C6" s="237" t="s">
        <v>94</v>
      </c>
      <c r="D6" s="195"/>
      <c r="E6" s="197" t="s">
        <v>553</v>
      </c>
      <c r="G6" s="235" t="s">
        <v>610</v>
      </c>
      <c r="H6" s="235" t="s">
        <v>611</v>
      </c>
      <c r="J6" s="235" t="s">
        <v>554</v>
      </c>
      <c r="K6" s="235" t="s">
        <v>604</v>
      </c>
      <c r="M6" s="236" t="s">
        <v>628</v>
      </c>
      <c r="O6" s="195" t="s">
        <v>357</v>
      </c>
      <c r="P6" s="195" t="s">
        <v>357</v>
      </c>
      <c r="R6" s="195" t="s">
        <v>610</v>
      </c>
      <c r="S6" s="195" t="s">
        <v>554</v>
      </c>
      <c r="U6" s="195" t="s">
        <v>612</v>
      </c>
      <c r="V6" s="195" t="s">
        <v>554</v>
      </c>
      <c r="X6" s="195"/>
      <c r="Y6" s="195"/>
    </row>
    <row r="7" spans="1:25" ht="51" x14ac:dyDescent="0.25">
      <c r="A7" s="198" t="s">
        <v>57</v>
      </c>
      <c r="B7" s="233" t="s">
        <v>404</v>
      </c>
      <c r="C7" s="237" t="s">
        <v>94</v>
      </c>
      <c r="D7" s="195"/>
      <c r="E7" s="197" t="s">
        <v>97</v>
      </c>
      <c r="G7" s="235" t="s">
        <v>98</v>
      </c>
      <c r="H7" s="235" t="s">
        <v>613</v>
      </c>
      <c r="J7" s="238" t="s">
        <v>99</v>
      </c>
      <c r="K7" s="239" t="s">
        <v>614</v>
      </c>
      <c r="M7" s="236" t="s">
        <v>629</v>
      </c>
      <c r="O7" s="195" t="s">
        <v>98</v>
      </c>
      <c r="P7" s="195" t="s">
        <v>99</v>
      </c>
      <c r="R7" s="195" t="s">
        <v>98</v>
      </c>
      <c r="S7" s="195" t="s">
        <v>99</v>
      </c>
      <c r="U7" s="195" t="s">
        <v>615</v>
      </c>
      <c r="V7" s="195" t="s">
        <v>99</v>
      </c>
      <c r="X7" s="195"/>
      <c r="Y7" s="195"/>
    </row>
    <row r="8" spans="1:25" ht="51" x14ac:dyDescent="0.25">
      <c r="A8" s="198" t="s">
        <v>77</v>
      </c>
      <c r="B8" s="233" t="s">
        <v>406</v>
      </c>
      <c r="C8" s="237" t="s">
        <v>94</v>
      </c>
      <c r="D8" s="195"/>
      <c r="E8" s="197" t="s">
        <v>100</v>
      </c>
      <c r="G8" s="235" t="s">
        <v>616</v>
      </c>
      <c r="H8" s="235" t="s">
        <v>617</v>
      </c>
      <c r="J8" s="235" t="s">
        <v>558</v>
      </c>
      <c r="K8" s="235" t="s">
        <v>618</v>
      </c>
      <c r="M8" s="236" t="s">
        <v>630</v>
      </c>
      <c r="O8" s="195" t="s">
        <v>294</v>
      </c>
      <c r="P8" s="195" t="s">
        <v>295</v>
      </c>
      <c r="R8" s="195" t="s">
        <v>616</v>
      </c>
      <c r="S8" s="195" t="s">
        <v>555</v>
      </c>
      <c r="U8" s="195" t="s">
        <v>619</v>
      </c>
      <c r="V8" s="195" t="s">
        <v>555</v>
      </c>
      <c r="X8" s="195"/>
      <c r="Y8" s="195"/>
    </row>
    <row r="9" spans="1:25" ht="51" x14ac:dyDescent="0.25">
      <c r="A9" s="198" t="s">
        <v>101</v>
      </c>
      <c r="B9" s="233" t="s">
        <v>406</v>
      </c>
      <c r="C9" s="237" t="s">
        <v>102</v>
      </c>
      <c r="D9" s="195"/>
      <c r="E9" s="197" t="s">
        <v>103</v>
      </c>
      <c r="G9" s="235" t="s">
        <v>556</v>
      </c>
      <c r="H9" s="235" t="s">
        <v>617</v>
      </c>
      <c r="J9" s="235" t="s">
        <v>561</v>
      </c>
      <c r="K9" s="235" t="s">
        <v>618</v>
      </c>
      <c r="M9" s="236" t="s">
        <v>631</v>
      </c>
      <c r="O9" s="195" t="s">
        <v>108</v>
      </c>
      <c r="P9" s="195" t="s">
        <v>296</v>
      </c>
      <c r="R9" s="195" t="s">
        <v>556</v>
      </c>
      <c r="S9" s="195" t="s">
        <v>104</v>
      </c>
      <c r="U9" s="195" t="s">
        <v>620</v>
      </c>
      <c r="V9" s="195" t="s">
        <v>104</v>
      </c>
      <c r="X9" s="195"/>
      <c r="Y9" s="195"/>
    </row>
    <row r="10" spans="1:25" ht="51" x14ac:dyDescent="0.25">
      <c r="A10" s="198" t="s">
        <v>80</v>
      </c>
      <c r="B10" s="233" t="s">
        <v>406</v>
      </c>
      <c r="C10" s="237" t="s">
        <v>102</v>
      </c>
      <c r="D10" s="195"/>
      <c r="E10" s="197" t="s">
        <v>105</v>
      </c>
      <c r="G10" s="235" t="s">
        <v>556</v>
      </c>
      <c r="H10" s="235" t="s">
        <v>621</v>
      </c>
      <c r="J10" s="235" t="s">
        <v>104</v>
      </c>
      <c r="K10" s="235" t="s">
        <v>604</v>
      </c>
      <c r="M10" s="236" t="s">
        <v>357</v>
      </c>
      <c r="O10" s="195" t="s">
        <v>108</v>
      </c>
      <c r="P10" s="195" t="s">
        <v>296</v>
      </c>
      <c r="R10" s="195" t="s">
        <v>556</v>
      </c>
      <c r="S10" s="195" t="s">
        <v>104</v>
      </c>
      <c r="U10" s="195" t="s">
        <v>556</v>
      </c>
      <c r="V10" s="195" t="s">
        <v>104</v>
      </c>
      <c r="X10" s="195"/>
      <c r="Y10" s="195"/>
    </row>
    <row r="11" spans="1:25" ht="25.5" x14ac:dyDescent="0.25">
      <c r="A11" s="196" t="s">
        <v>106</v>
      </c>
      <c r="B11" s="194" t="s">
        <v>406</v>
      </c>
      <c r="C11" s="197" t="s">
        <v>102</v>
      </c>
      <c r="D11" s="195"/>
      <c r="E11" s="197" t="s">
        <v>107</v>
      </c>
      <c r="G11" s="238" t="s">
        <v>108</v>
      </c>
      <c r="H11" s="239" t="s">
        <v>614</v>
      </c>
      <c r="J11" s="235" t="s">
        <v>296</v>
      </c>
      <c r="K11" s="235" t="s">
        <v>604</v>
      </c>
      <c r="M11" s="236" t="s">
        <v>357</v>
      </c>
      <c r="O11" s="195" t="s">
        <v>108</v>
      </c>
      <c r="P11" s="195" t="s">
        <v>104</v>
      </c>
      <c r="R11" s="195" t="s">
        <v>108</v>
      </c>
      <c r="S11" s="195" t="s">
        <v>296</v>
      </c>
      <c r="U11" s="195" t="s">
        <v>108</v>
      </c>
      <c r="V11" s="195" t="s">
        <v>296</v>
      </c>
      <c r="X11" s="195"/>
      <c r="Y11" s="195"/>
    </row>
    <row r="12" spans="1:25" ht="25.5" x14ac:dyDescent="0.25">
      <c r="A12" s="196" t="s">
        <v>36</v>
      </c>
      <c r="B12" s="194" t="s">
        <v>458</v>
      </c>
      <c r="C12" s="197" t="s">
        <v>102</v>
      </c>
      <c r="D12" s="195"/>
      <c r="E12" s="197" t="s">
        <v>109</v>
      </c>
      <c r="G12" s="238" t="s">
        <v>108</v>
      </c>
      <c r="H12" s="239" t="s">
        <v>614</v>
      </c>
      <c r="J12" s="235" t="s">
        <v>296</v>
      </c>
      <c r="K12" s="235" t="s">
        <v>604</v>
      </c>
      <c r="M12" s="236" t="s">
        <v>357</v>
      </c>
      <c r="O12" s="195" t="s">
        <v>108</v>
      </c>
      <c r="P12" s="195" t="s">
        <v>104</v>
      </c>
      <c r="R12" s="195" t="s">
        <v>108</v>
      </c>
      <c r="S12" s="195" t="s">
        <v>296</v>
      </c>
      <c r="U12" s="195" t="s">
        <v>108</v>
      </c>
      <c r="V12" s="195" t="s">
        <v>296</v>
      </c>
      <c r="X12" s="195"/>
      <c r="Y12" s="195"/>
    </row>
    <row r="13" spans="1:25" ht="51" x14ac:dyDescent="0.25">
      <c r="A13" s="198" t="s">
        <v>37</v>
      </c>
      <c r="B13" s="233" t="s">
        <v>587</v>
      </c>
      <c r="C13" s="237" t="s">
        <v>110</v>
      </c>
      <c r="D13" s="195"/>
      <c r="E13" s="197" t="s">
        <v>111</v>
      </c>
      <c r="G13" s="235" t="s">
        <v>556</v>
      </c>
      <c r="H13" s="235" t="s">
        <v>621</v>
      </c>
      <c r="J13" s="235" t="s">
        <v>104</v>
      </c>
      <c r="K13" s="235" t="s">
        <v>604</v>
      </c>
      <c r="M13" s="236" t="s">
        <v>357</v>
      </c>
      <c r="O13" s="195" t="s">
        <v>108</v>
      </c>
      <c r="P13" s="195" t="s">
        <v>296</v>
      </c>
      <c r="R13" s="195" t="s">
        <v>556</v>
      </c>
      <c r="S13" s="195" t="s">
        <v>104</v>
      </c>
      <c r="U13" s="195" t="s">
        <v>556</v>
      </c>
      <c r="V13" s="195" t="s">
        <v>104</v>
      </c>
      <c r="X13" s="195"/>
      <c r="Y13" s="195"/>
    </row>
    <row r="14" spans="1:25" ht="51" x14ac:dyDescent="0.25">
      <c r="A14" s="198" t="s">
        <v>38</v>
      </c>
      <c r="B14" s="233" t="s">
        <v>587</v>
      </c>
      <c r="C14" s="237" t="s">
        <v>110</v>
      </c>
      <c r="D14" s="195"/>
      <c r="E14" s="197" t="s">
        <v>112</v>
      </c>
      <c r="G14" s="235" t="s">
        <v>556</v>
      </c>
      <c r="H14" s="235" t="s">
        <v>621</v>
      </c>
      <c r="J14" s="235" t="s">
        <v>104</v>
      </c>
      <c r="K14" s="235" t="s">
        <v>604</v>
      </c>
      <c r="M14" s="236" t="s">
        <v>357</v>
      </c>
      <c r="O14" s="195" t="s">
        <v>108</v>
      </c>
      <c r="P14" s="195" t="s">
        <v>296</v>
      </c>
      <c r="R14" s="195" t="s">
        <v>556</v>
      </c>
      <c r="S14" s="195" t="s">
        <v>104</v>
      </c>
      <c r="U14" s="195" t="s">
        <v>556</v>
      </c>
      <c r="V14" s="195" t="s">
        <v>104</v>
      </c>
      <c r="X14" s="195"/>
      <c r="Y14" s="195"/>
    </row>
    <row r="15" spans="1:25" ht="51" x14ac:dyDescent="0.25">
      <c r="A15" s="198" t="s">
        <v>113</v>
      </c>
      <c r="B15" s="233" t="s">
        <v>587</v>
      </c>
      <c r="C15" s="237" t="s">
        <v>94</v>
      </c>
      <c r="D15" s="195"/>
      <c r="E15" s="197" t="s">
        <v>114</v>
      </c>
      <c r="G15" s="235" t="s">
        <v>557</v>
      </c>
      <c r="H15" s="235" t="s">
        <v>621</v>
      </c>
      <c r="J15" s="235" t="s">
        <v>558</v>
      </c>
      <c r="K15" s="235" t="s">
        <v>604</v>
      </c>
      <c r="M15" s="236" t="s">
        <v>357</v>
      </c>
      <c r="O15" s="195" t="s">
        <v>98</v>
      </c>
      <c r="P15" s="195" t="s">
        <v>99</v>
      </c>
      <c r="R15" s="195" t="s">
        <v>557</v>
      </c>
      <c r="S15" s="195" t="s">
        <v>558</v>
      </c>
      <c r="U15" s="195" t="s">
        <v>557</v>
      </c>
      <c r="V15" s="195" t="s">
        <v>558</v>
      </c>
      <c r="X15" s="195"/>
      <c r="Y15" s="195"/>
    </row>
    <row r="16" spans="1:25" ht="25.5" x14ac:dyDescent="0.25">
      <c r="A16" s="198" t="s">
        <v>62</v>
      </c>
      <c r="B16" s="194" t="s">
        <v>406</v>
      </c>
      <c r="C16" s="197" t="s">
        <v>94</v>
      </c>
      <c r="D16" s="195"/>
      <c r="E16" s="197" t="s">
        <v>115</v>
      </c>
      <c r="G16" s="238" t="s">
        <v>116</v>
      </c>
      <c r="H16" s="239" t="s">
        <v>614</v>
      </c>
      <c r="J16" s="238" t="s">
        <v>117</v>
      </c>
      <c r="K16" s="239" t="s">
        <v>614</v>
      </c>
      <c r="M16" s="236" t="s">
        <v>357</v>
      </c>
      <c r="O16" s="195" t="s">
        <v>116</v>
      </c>
      <c r="P16" s="195" t="s">
        <v>117</v>
      </c>
      <c r="R16" s="195" t="s">
        <v>116</v>
      </c>
      <c r="S16" s="195" t="s">
        <v>117</v>
      </c>
      <c r="U16" s="195" t="s">
        <v>116</v>
      </c>
      <c r="V16" s="195" t="s">
        <v>117</v>
      </c>
      <c r="X16" s="195"/>
      <c r="Y16" s="195"/>
    </row>
    <row r="17" spans="1:25" ht="25.5" x14ac:dyDescent="0.25">
      <c r="A17" s="198" t="s">
        <v>118</v>
      </c>
      <c r="B17" s="194" t="s">
        <v>406</v>
      </c>
      <c r="C17" s="197" t="s">
        <v>94</v>
      </c>
      <c r="D17" s="195"/>
      <c r="E17" s="197" t="s">
        <v>119</v>
      </c>
      <c r="G17" s="238" t="s">
        <v>120</v>
      </c>
      <c r="H17" s="239" t="s">
        <v>614</v>
      </c>
      <c r="J17" s="238" t="s">
        <v>121</v>
      </c>
      <c r="K17" s="239" t="s">
        <v>614</v>
      </c>
      <c r="M17" s="236" t="s">
        <v>357</v>
      </c>
      <c r="O17" s="195" t="s">
        <v>120</v>
      </c>
      <c r="P17" s="195" t="s">
        <v>121</v>
      </c>
      <c r="R17" s="195" t="s">
        <v>120</v>
      </c>
      <c r="S17" s="195" t="s">
        <v>121</v>
      </c>
      <c r="U17" s="195" t="s">
        <v>120</v>
      </c>
      <c r="V17" s="195" t="s">
        <v>121</v>
      </c>
      <c r="X17" s="195"/>
      <c r="Y17" s="195"/>
    </row>
    <row r="18" spans="1:25" ht="51" x14ac:dyDescent="0.25">
      <c r="A18" s="198" t="s">
        <v>61</v>
      </c>
      <c r="B18" s="233" t="s">
        <v>406</v>
      </c>
      <c r="C18" s="237" t="s">
        <v>94</v>
      </c>
      <c r="D18" s="195"/>
      <c r="E18" s="197" t="s">
        <v>122</v>
      </c>
      <c r="G18" s="235" t="s">
        <v>559</v>
      </c>
      <c r="H18" s="235" t="s">
        <v>621</v>
      </c>
      <c r="J18" s="235" t="s">
        <v>558</v>
      </c>
      <c r="K18" s="235" t="s">
        <v>604</v>
      </c>
      <c r="M18" s="236" t="s">
        <v>357</v>
      </c>
      <c r="O18" s="195" t="s">
        <v>98</v>
      </c>
      <c r="P18" s="195" t="s">
        <v>99</v>
      </c>
      <c r="R18" s="195" t="s">
        <v>559</v>
      </c>
      <c r="S18" s="195" t="s">
        <v>558</v>
      </c>
      <c r="U18" s="195" t="s">
        <v>559</v>
      </c>
      <c r="V18" s="195" t="s">
        <v>558</v>
      </c>
      <c r="X18" s="195"/>
      <c r="Y18" s="195"/>
    </row>
    <row r="19" spans="1:25" ht="51" x14ac:dyDescent="0.25">
      <c r="A19" s="198" t="s">
        <v>123</v>
      </c>
      <c r="B19" s="233" t="s">
        <v>406</v>
      </c>
      <c r="C19" s="237" t="s">
        <v>94</v>
      </c>
      <c r="D19" s="195"/>
      <c r="E19" s="197" t="s">
        <v>124</v>
      </c>
      <c r="G19" s="235" t="s">
        <v>557</v>
      </c>
      <c r="H19" s="235" t="s">
        <v>621</v>
      </c>
      <c r="J19" s="235" t="s">
        <v>558</v>
      </c>
      <c r="K19" s="235" t="s">
        <v>604</v>
      </c>
      <c r="M19" s="236" t="s">
        <v>357</v>
      </c>
      <c r="O19" s="195" t="s">
        <v>98</v>
      </c>
      <c r="P19" s="195" t="s">
        <v>99</v>
      </c>
      <c r="R19" s="195" t="s">
        <v>557</v>
      </c>
      <c r="S19" s="195" t="s">
        <v>558</v>
      </c>
      <c r="U19" s="195" t="s">
        <v>557</v>
      </c>
      <c r="V19" s="195" t="s">
        <v>558</v>
      </c>
      <c r="X19" s="195"/>
      <c r="Y19" s="195"/>
    </row>
    <row r="20" spans="1:25" ht="51" x14ac:dyDescent="0.25">
      <c r="A20" s="198" t="s">
        <v>59</v>
      </c>
      <c r="B20" s="233" t="s">
        <v>407</v>
      </c>
      <c r="C20" s="237" t="s">
        <v>102</v>
      </c>
      <c r="D20" s="195"/>
      <c r="E20" s="197" t="s">
        <v>125</v>
      </c>
      <c r="G20" s="235" t="s">
        <v>560</v>
      </c>
      <c r="H20" s="235" t="s">
        <v>621</v>
      </c>
      <c r="J20" s="235" t="s">
        <v>561</v>
      </c>
      <c r="K20" s="235" t="s">
        <v>604</v>
      </c>
      <c r="M20" s="236" t="s">
        <v>357</v>
      </c>
      <c r="O20" s="195" t="s">
        <v>297</v>
      </c>
      <c r="P20" s="195" t="s">
        <v>298</v>
      </c>
      <c r="R20" s="195" t="s">
        <v>560</v>
      </c>
      <c r="S20" s="195" t="s">
        <v>561</v>
      </c>
      <c r="U20" s="195" t="s">
        <v>560</v>
      </c>
      <c r="V20" s="195" t="s">
        <v>561</v>
      </c>
      <c r="X20" s="195"/>
      <c r="Y20" s="195"/>
    </row>
    <row r="21" spans="1:25" ht="51" x14ac:dyDescent="0.25">
      <c r="A21" s="198" t="s">
        <v>64</v>
      </c>
      <c r="B21" s="233" t="s">
        <v>407</v>
      </c>
      <c r="C21" s="237" t="s">
        <v>102</v>
      </c>
      <c r="D21" s="195"/>
      <c r="E21" s="197" t="s">
        <v>126</v>
      </c>
      <c r="G21" s="235" t="s">
        <v>560</v>
      </c>
      <c r="H21" s="235" t="s">
        <v>621</v>
      </c>
      <c r="J21" s="235" t="s">
        <v>561</v>
      </c>
      <c r="K21" s="235" t="s">
        <v>604</v>
      </c>
      <c r="M21" s="236" t="s">
        <v>357</v>
      </c>
      <c r="O21" s="195" t="s">
        <v>297</v>
      </c>
      <c r="P21" s="195" t="s">
        <v>298</v>
      </c>
      <c r="R21" s="195" t="s">
        <v>560</v>
      </c>
      <c r="S21" s="195" t="s">
        <v>561</v>
      </c>
      <c r="U21" s="195" t="s">
        <v>560</v>
      </c>
      <c r="V21" s="195" t="s">
        <v>561</v>
      </c>
      <c r="X21" s="195"/>
      <c r="Y21" s="195"/>
    </row>
    <row r="22" spans="1:25" ht="51" x14ac:dyDescent="0.25">
      <c r="A22" s="198" t="s">
        <v>31</v>
      </c>
      <c r="B22" s="233" t="s">
        <v>31</v>
      </c>
      <c r="C22" s="237" t="s">
        <v>94</v>
      </c>
      <c r="D22" s="195"/>
      <c r="E22" s="197" t="s">
        <v>127</v>
      </c>
      <c r="G22" s="235" t="s">
        <v>562</v>
      </c>
      <c r="H22" s="235" t="s">
        <v>621</v>
      </c>
      <c r="J22" s="235" t="s">
        <v>563</v>
      </c>
      <c r="K22" s="235" t="s">
        <v>604</v>
      </c>
      <c r="M22" s="236" t="s">
        <v>357</v>
      </c>
      <c r="O22" s="195" t="s">
        <v>299</v>
      </c>
      <c r="P22" s="195" t="s">
        <v>300</v>
      </c>
      <c r="R22" s="195" t="s">
        <v>562</v>
      </c>
      <c r="S22" s="195" t="s">
        <v>563</v>
      </c>
      <c r="U22" s="195" t="s">
        <v>562</v>
      </c>
      <c r="V22" s="195" t="s">
        <v>563</v>
      </c>
      <c r="X22" s="195"/>
      <c r="Y22" s="195"/>
    </row>
    <row r="23" spans="1:25" ht="25.5" x14ac:dyDescent="0.25">
      <c r="A23" s="196" t="s">
        <v>66</v>
      </c>
      <c r="B23" s="194" t="s">
        <v>31</v>
      </c>
      <c r="C23" s="197" t="s">
        <v>94</v>
      </c>
      <c r="D23" s="195"/>
      <c r="E23" s="197" t="s">
        <v>128</v>
      </c>
      <c r="G23" s="238" t="s">
        <v>129</v>
      </c>
      <c r="H23" s="239" t="s">
        <v>614</v>
      </c>
      <c r="J23" s="238" t="s">
        <v>129</v>
      </c>
      <c r="K23" s="239" t="s">
        <v>614</v>
      </c>
      <c r="M23" s="236" t="s">
        <v>357</v>
      </c>
      <c r="O23" s="195" t="s">
        <v>129</v>
      </c>
      <c r="P23" s="195" t="s">
        <v>129</v>
      </c>
      <c r="R23" s="195" t="s">
        <v>129</v>
      </c>
      <c r="S23" s="195" t="s">
        <v>129</v>
      </c>
      <c r="U23" s="195" t="s">
        <v>129</v>
      </c>
      <c r="V23" s="195" t="s">
        <v>129</v>
      </c>
      <c r="X23" s="195"/>
      <c r="Y23" s="195"/>
    </row>
    <row r="24" spans="1:25" ht="51" x14ac:dyDescent="0.25">
      <c r="A24" s="198" t="s">
        <v>74</v>
      </c>
      <c r="B24" s="233" t="s">
        <v>458</v>
      </c>
      <c r="C24" s="237" t="s">
        <v>94</v>
      </c>
      <c r="D24" s="195"/>
      <c r="E24" s="197" t="s">
        <v>130</v>
      </c>
      <c r="G24" s="235" t="s">
        <v>564</v>
      </c>
      <c r="H24" s="235" t="s">
        <v>621</v>
      </c>
      <c r="J24" s="235" t="s">
        <v>565</v>
      </c>
      <c r="K24" s="235" t="s">
        <v>604</v>
      </c>
      <c r="M24" s="236" t="s">
        <v>357</v>
      </c>
      <c r="O24" s="195" t="s">
        <v>301</v>
      </c>
      <c r="P24" s="195" t="s">
        <v>302</v>
      </c>
      <c r="R24" s="195" t="s">
        <v>564</v>
      </c>
      <c r="S24" s="195" t="s">
        <v>565</v>
      </c>
      <c r="U24" s="195" t="s">
        <v>564</v>
      </c>
      <c r="V24" s="195" t="s">
        <v>565</v>
      </c>
      <c r="X24" s="195"/>
      <c r="Y24" s="195"/>
    </row>
    <row r="25" spans="1:25" ht="76.5" x14ac:dyDescent="0.25">
      <c r="A25" s="198" t="s">
        <v>131</v>
      </c>
      <c r="B25" s="233" t="s">
        <v>458</v>
      </c>
      <c r="C25" s="237" t="s">
        <v>94</v>
      </c>
      <c r="D25" s="195"/>
      <c r="E25" s="197" t="s">
        <v>132</v>
      </c>
      <c r="G25" s="235" t="s">
        <v>566</v>
      </c>
      <c r="H25" s="235" t="s">
        <v>621</v>
      </c>
      <c r="J25" s="235" t="s">
        <v>567</v>
      </c>
      <c r="K25" s="235" t="s">
        <v>604</v>
      </c>
      <c r="M25" s="236" t="s">
        <v>357</v>
      </c>
      <c r="O25" s="195" t="s">
        <v>303</v>
      </c>
      <c r="P25" s="195" t="s">
        <v>303</v>
      </c>
      <c r="R25" s="195" t="s">
        <v>566</v>
      </c>
      <c r="S25" s="195" t="s">
        <v>567</v>
      </c>
      <c r="U25" s="195" t="s">
        <v>566</v>
      </c>
      <c r="V25" s="195" t="s">
        <v>567</v>
      </c>
      <c r="X25" s="195"/>
      <c r="Y25" s="195"/>
    </row>
    <row r="26" spans="1:25" ht="25.5" x14ac:dyDescent="0.25">
      <c r="A26" s="199" t="s">
        <v>133</v>
      </c>
      <c r="B26" s="194" t="s">
        <v>218</v>
      </c>
      <c r="C26" s="200" t="s">
        <v>137</v>
      </c>
      <c r="D26" s="195"/>
      <c r="E26" s="200" t="s">
        <v>134</v>
      </c>
      <c r="G26" s="238" t="s">
        <v>135</v>
      </c>
      <c r="H26" s="239" t="s">
        <v>614</v>
      </c>
      <c r="J26" s="238" t="s">
        <v>136</v>
      </c>
      <c r="K26" s="239" t="s">
        <v>614</v>
      </c>
      <c r="M26" s="236" t="s">
        <v>357</v>
      </c>
      <c r="O26" s="195" t="s">
        <v>135</v>
      </c>
      <c r="P26" s="195" t="s">
        <v>136</v>
      </c>
      <c r="R26" s="195" t="s">
        <v>135</v>
      </c>
      <c r="S26" s="195" t="s">
        <v>136</v>
      </c>
      <c r="U26" s="195" t="s">
        <v>135</v>
      </c>
      <c r="V26" s="195" t="s">
        <v>136</v>
      </c>
      <c r="X26" s="195"/>
      <c r="Y26" s="195"/>
    </row>
    <row r="27" spans="1:25" ht="63.75" x14ac:dyDescent="0.25">
      <c r="A27" s="196" t="s">
        <v>71</v>
      </c>
      <c r="B27" s="194" t="s">
        <v>218</v>
      </c>
      <c r="C27" s="197" t="s">
        <v>137</v>
      </c>
      <c r="D27" s="195" t="s">
        <v>138</v>
      </c>
      <c r="E27" s="197" t="s">
        <v>139</v>
      </c>
      <c r="G27" s="238" t="s">
        <v>140</v>
      </c>
      <c r="H27" s="239" t="s">
        <v>614</v>
      </c>
      <c r="J27" s="238" t="s">
        <v>140</v>
      </c>
      <c r="K27" s="239" t="s">
        <v>614</v>
      </c>
      <c r="M27" s="236" t="s">
        <v>357</v>
      </c>
      <c r="O27" s="195" t="s">
        <v>140</v>
      </c>
      <c r="P27" s="195" t="s">
        <v>140</v>
      </c>
      <c r="R27" s="195" t="s">
        <v>140</v>
      </c>
      <c r="S27" s="195" t="s">
        <v>140</v>
      </c>
      <c r="U27" s="195" t="s">
        <v>140</v>
      </c>
      <c r="V27" s="195" t="s">
        <v>140</v>
      </c>
      <c r="X27" s="195"/>
      <c r="Y27" s="195"/>
    </row>
    <row r="28" spans="1:25" ht="63.75" x14ac:dyDescent="0.25">
      <c r="A28" s="198" t="s">
        <v>29</v>
      </c>
      <c r="B28" s="233" t="s">
        <v>29</v>
      </c>
      <c r="C28" s="237" t="s">
        <v>94</v>
      </c>
      <c r="D28" s="195" t="s">
        <v>568</v>
      </c>
      <c r="E28" s="197" t="s">
        <v>141</v>
      </c>
      <c r="G28" s="235" t="s">
        <v>559</v>
      </c>
      <c r="H28" s="235" t="s">
        <v>621</v>
      </c>
      <c r="J28" s="235" t="s">
        <v>569</v>
      </c>
      <c r="K28" s="235" t="s">
        <v>604</v>
      </c>
      <c r="M28" s="236" t="s">
        <v>357</v>
      </c>
      <c r="O28" s="195" t="s">
        <v>98</v>
      </c>
      <c r="P28" s="195" t="s">
        <v>99</v>
      </c>
      <c r="R28" s="195" t="s">
        <v>559</v>
      </c>
      <c r="S28" s="195" t="s">
        <v>569</v>
      </c>
      <c r="U28" s="195" t="s">
        <v>559</v>
      </c>
      <c r="V28" s="195" t="s">
        <v>569</v>
      </c>
      <c r="X28" s="195"/>
      <c r="Y28" s="195"/>
    </row>
    <row r="29" spans="1:25" ht="51" x14ac:dyDescent="0.25">
      <c r="A29" s="198" t="s">
        <v>47</v>
      </c>
      <c r="B29" s="233" t="s">
        <v>540</v>
      </c>
      <c r="C29" s="237" t="s">
        <v>142</v>
      </c>
      <c r="D29" s="195" t="s">
        <v>143</v>
      </c>
      <c r="E29" s="197" t="s">
        <v>144</v>
      </c>
      <c r="G29" s="235" t="s">
        <v>622</v>
      </c>
      <c r="H29" s="235" t="s">
        <v>623</v>
      </c>
      <c r="J29" s="235" t="s">
        <v>570</v>
      </c>
      <c r="K29" s="235" t="s">
        <v>604</v>
      </c>
      <c r="M29" s="236" t="s">
        <v>357</v>
      </c>
      <c r="O29" s="195" t="s">
        <v>179</v>
      </c>
      <c r="P29" s="195" t="s">
        <v>180</v>
      </c>
      <c r="R29" s="195" t="s">
        <v>622</v>
      </c>
      <c r="S29" s="195" t="s">
        <v>570</v>
      </c>
      <c r="U29" s="195" t="s">
        <v>590</v>
      </c>
      <c r="V29" s="195" t="s">
        <v>570</v>
      </c>
      <c r="X29" s="195"/>
      <c r="Y29" s="195"/>
    </row>
    <row r="30" spans="1:25" ht="51" x14ac:dyDescent="0.25">
      <c r="A30" s="198" t="s">
        <v>46</v>
      </c>
      <c r="B30" s="233" t="s">
        <v>540</v>
      </c>
      <c r="C30" s="237" t="s">
        <v>145</v>
      </c>
      <c r="D30" s="195"/>
      <c r="E30" s="197" t="s">
        <v>146</v>
      </c>
      <c r="G30" s="235" t="s">
        <v>559</v>
      </c>
      <c r="H30" s="235" t="s">
        <v>621</v>
      </c>
      <c r="J30" s="235" t="s">
        <v>571</v>
      </c>
      <c r="K30" s="235" t="s">
        <v>604</v>
      </c>
      <c r="M30" s="236" t="s">
        <v>357</v>
      </c>
      <c r="O30" s="195" t="s">
        <v>98</v>
      </c>
      <c r="P30" s="195" t="s">
        <v>99</v>
      </c>
      <c r="R30" s="195" t="s">
        <v>559</v>
      </c>
      <c r="S30" s="195" t="s">
        <v>571</v>
      </c>
      <c r="U30" s="195" t="s">
        <v>559</v>
      </c>
      <c r="V30" s="195" t="s">
        <v>571</v>
      </c>
      <c r="X30" s="195"/>
      <c r="Y30" s="195"/>
    </row>
    <row r="31" spans="1:25" ht="51" x14ac:dyDescent="0.25">
      <c r="A31" s="198" t="s">
        <v>40</v>
      </c>
      <c r="B31" s="233" t="s">
        <v>40</v>
      </c>
      <c r="C31" s="237" t="s">
        <v>147</v>
      </c>
      <c r="D31" s="195"/>
      <c r="E31" s="197" t="s">
        <v>148</v>
      </c>
      <c r="G31" s="235" t="s">
        <v>572</v>
      </c>
      <c r="H31" s="235" t="s">
        <v>621</v>
      </c>
      <c r="J31" s="235" t="s">
        <v>573</v>
      </c>
      <c r="K31" s="235" t="s">
        <v>604</v>
      </c>
      <c r="M31" s="236" t="s">
        <v>357</v>
      </c>
      <c r="O31" s="195" t="s">
        <v>305</v>
      </c>
      <c r="P31" s="195" t="s">
        <v>306</v>
      </c>
      <c r="R31" s="195" t="s">
        <v>572</v>
      </c>
      <c r="S31" s="195" t="s">
        <v>573</v>
      </c>
      <c r="U31" s="195" t="s">
        <v>572</v>
      </c>
      <c r="V31" s="195" t="s">
        <v>573</v>
      </c>
      <c r="X31" s="195"/>
      <c r="Y31" s="195"/>
    </row>
    <row r="32" spans="1:25" ht="51" x14ac:dyDescent="0.25">
      <c r="A32" s="198" t="s">
        <v>41</v>
      </c>
      <c r="B32" s="233" t="s">
        <v>540</v>
      </c>
      <c r="C32" s="237" t="s">
        <v>145</v>
      </c>
      <c r="D32" s="195"/>
      <c r="E32" s="197" t="s">
        <v>149</v>
      </c>
      <c r="G32" s="235" t="s">
        <v>574</v>
      </c>
      <c r="H32" s="235" t="s">
        <v>621</v>
      </c>
      <c r="J32" s="235" t="s">
        <v>575</v>
      </c>
      <c r="K32" s="235" t="s">
        <v>604</v>
      </c>
      <c r="M32" s="236" t="s">
        <v>357</v>
      </c>
      <c r="O32" s="195" t="s">
        <v>624</v>
      </c>
      <c r="P32" s="195" t="s">
        <v>625</v>
      </c>
      <c r="R32" s="195" t="s">
        <v>574</v>
      </c>
      <c r="S32" s="195" t="s">
        <v>575</v>
      </c>
      <c r="U32" s="195" t="s">
        <v>574</v>
      </c>
      <c r="V32" s="195" t="s">
        <v>575</v>
      </c>
      <c r="X32" s="195"/>
      <c r="Y32" s="195"/>
    </row>
    <row r="33" spans="1:25" ht="25.5" x14ac:dyDescent="0.25">
      <c r="A33" s="196" t="s">
        <v>45</v>
      </c>
      <c r="B33" s="194" t="s">
        <v>540</v>
      </c>
      <c r="C33" s="197" t="s">
        <v>145</v>
      </c>
      <c r="D33" s="195"/>
      <c r="E33" s="197" t="s">
        <v>150</v>
      </c>
      <c r="G33" s="238" t="s">
        <v>151</v>
      </c>
      <c r="H33" s="239" t="s">
        <v>614</v>
      </c>
      <c r="J33" s="238" t="s">
        <v>151</v>
      </c>
      <c r="K33" s="239" t="s">
        <v>614</v>
      </c>
      <c r="M33" s="236" t="s">
        <v>357</v>
      </c>
      <c r="O33" s="195" t="s">
        <v>151</v>
      </c>
      <c r="P33" s="195" t="s">
        <v>151</v>
      </c>
      <c r="R33" s="195" t="s">
        <v>151</v>
      </c>
      <c r="S33" s="195" t="s">
        <v>151</v>
      </c>
      <c r="U33" s="195" t="s">
        <v>151</v>
      </c>
      <c r="V33" s="195" t="s">
        <v>151</v>
      </c>
      <c r="X33" s="195"/>
      <c r="Y33" s="195"/>
    </row>
    <row r="34" spans="1:25" ht="51" x14ac:dyDescent="0.25">
      <c r="A34" s="198" t="s">
        <v>44</v>
      </c>
      <c r="B34" s="233" t="s">
        <v>540</v>
      </c>
      <c r="C34" s="237" t="s">
        <v>145</v>
      </c>
      <c r="D34" s="195"/>
      <c r="E34" s="197" t="s">
        <v>152</v>
      </c>
      <c r="G34" s="235" t="s">
        <v>576</v>
      </c>
      <c r="H34" s="235" t="s">
        <v>621</v>
      </c>
      <c r="J34" s="235" t="s">
        <v>577</v>
      </c>
      <c r="K34" s="235" t="s">
        <v>604</v>
      </c>
      <c r="M34" s="236" t="s">
        <v>357</v>
      </c>
      <c r="O34" s="195" t="s">
        <v>307</v>
      </c>
      <c r="P34" s="195" t="s">
        <v>308</v>
      </c>
      <c r="R34" s="195" t="s">
        <v>576</v>
      </c>
      <c r="S34" s="195" t="s">
        <v>577</v>
      </c>
      <c r="U34" s="195" t="s">
        <v>576</v>
      </c>
      <c r="V34" s="195" t="s">
        <v>577</v>
      </c>
      <c r="X34" s="195"/>
      <c r="Y34" s="195"/>
    </row>
    <row r="35" spans="1:25" ht="51" x14ac:dyDescent="0.25">
      <c r="A35" s="196" t="s">
        <v>87</v>
      </c>
      <c r="B35" s="194" t="s">
        <v>458</v>
      </c>
      <c r="C35" s="197" t="s">
        <v>145</v>
      </c>
      <c r="D35" s="195"/>
      <c r="E35" s="197" t="s">
        <v>153</v>
      </c>
      <c r="G35" s="238" t="s">
        <v>154</v>
      </c>
      <c r="H35" s="239" t="s">
        <v>614</v>
      </c>
      <c r="J35" s="238" t="s">
        <v>155</v>
      </c>
      <c r="K35" s="239" t="s">
        <v>614</v>
      </c>
      <c r="M35" s="236" t="s">
        <v>357</v>
      </c>
      <c r="O35" s="195" t="s">
        <v>154</v>
      </c>
      <c r="P35" s="195" t="s">
        <v>155</v>
      </c>
      <c r="R35" s="195" t="s">
        <v>154</v>
      </c>
      <c r="S35" s="195" t="s">
        <v>155</v>
      </c>
      <c r="U35" s="195" t="s">
        <v>154</v>
      </c>
      <c r="V35" s="195" t="s">
        <v>155</v>
      </c>
      <c r="X35" s="195"/>
      <c r="Y35" s="195"/>
    </row>
    <row r="36" spans="1:25" ht="51" x14ac:dyDescent="0.25">
      <c r="A36" s="198" t="s">
        <v>156</v>
      </c>
      <c r="B36" s="233" t="s">
        <v>540</v>
      </c>
      <c r="C36" s="237" t="s">
        <v>145</v>
      </c>
      <c r="D36" s="195"/>
      <c r="E36" s="197" t="s">
        <v>157</v>
      </c>
      <c r="G36" s="235" t="s">
        <v>559</v>
      </c>
      <c r="H36" s="235" t="s">
        <v>621</v>
      </c>
      <c r="J36" s="235" t="s">
        <v>571</v>
      </c>
      <c r="K36" s="235" t="s">
        <v>604</v>
      </c>
      <c r="M36" s="236" t="s">
        <v>357</v>
      </c>
      <c r="O36" s="195" t="s">
        <v>98</v>
      </c>
      <c r="P36" s="195" t="s">
        <v>99</v>
      </c>
      <c r="R36" s="195" t="s">
        <v>559</v>
      </c>
      <c r="S36" s="195" t="s">
        <v>571</v>
      </c>
      <c r="U36" s="195" t="s">
        <v>559</v>
      </c>
      <c r="V36" s="195" t="s">
        <v>571</v>
      </c>
      <c r="X36" s="195"/>
      <c r="Y36" s="195"/>
    </row>
    <row r="37" spans="1:25" ht="38.25" x14ac:dyDescent="0.25">
      <c r="A37" s="196" t="s">
        <v>158</v>
      </c>
      <c r="B37" s="194" t="s">
        <v>458</v>
      </c>
      <c r="C37" s="197" t="s">
        <v>145</v>
      </c>
      <c r="D37" s="195"/>
      <c r="E37" s="197" t="s">
        <v>159</v>
      </c>
      <c r="G37" s="238" t="s">
        <v>160</v>
      </c>
      <c r="H37" s="239" t="s">
        <v>614</v>
      </c>
      <c r="J37" s="238" t="s">
        <v>161</v>
      </c>
      <c r="K37" s="239" t="s">
        <v>614</v>
      </c>
      <c r="M37" s="236" t="s">
        <v>357</v>
      </c>
      <c r="O37" s="195" t="s">
        <v>160</v>
      </c>
      <c r="P37" s="195" t="s">
        <v>161</v>
      </c>
      <c r="R37" s="195" t="s">
        <v>160</v>
      </c>
      <c r="S37" s="195" t="s">
        <v>161</v>
      </c>
      <c r="U37" s="195" t="s">
        <v>160</v>
      </c>
      <c r="V37" s="195" t="s">
        <v>161</v>
      </c>
      <c r="X37" s="195"/>
      <c r="Y37" s="195"/>
    </row>
    <row r="38" spans="1:25" ht="51" x14ac:dyDescent="0.25">
      <c r="A38" s="198" t="s">
        <v>67</v>
      </c>
      <c r="B38" s="233" t="s">
        <v>458</v>
      </c>
      <c r="C38" s="237" t="s">
        <v>162</v>
      </c>
      <c r="D38" s="195" t="s">
        <v>143</v>
      </c>
      <c r="E38" s="197" t="s">
        <v>163</v>
      </c>
      <c r="G38" s="235" t="s">
        <v>578</v>
      </c>
      <c r="H38" s="235" t="s">
        <v>621</v>
      </c>
      <c r="J38" s="235" t="s">
        <v>570</v>
      </c>
      <c r="K38" s="235" t="s">
        <v>604</v>
      </c>
      <c r="M38" s="236" t="s">
        <v>357</v>
      </c>
      <c r="O38" s="195" t="s">
        <v>179</v>
      </c>
      <c r="P38" s="195" t="s">
        <v>180</v>
      </c>
      <c r="R38" s="195" t="s">
        <v>578</v>
      </c>
      <c r="S38" s="195" t="s">
        <v>570</v>
      </c>
      <c r="U38" s="195" t="s">
        <v>578</v>
      </c>
      <c r="V38" s="195" t="s">
        <v>570</v>
      </c>
      <c r="X38" s="195"/>
      <c r="Y38" s="195"/>
    </row>
    <row r="39" spans="1:25" ht="51" x14ac:dyDescent="0.25">
      <c r="A39" s="198" t="s">
        <v>32</v>
      </c>
      <c r="B39" s="233" t="s">
        <v>32</v>
      </c>
      <c r="C39" s="237" t="s">
        <v>94</v>
      </c>
      <c r="D39" s="195"/>
      <c r="E39" s="197" t="s">
        <v>164</v>
      </c>
      <c r="G39" s="235" t="s">
        <v>579</v>
      </c>
      <c r="H39" s="235" t="s">
        <v>621</v>
      </c>
      <c r="J39" s="235" t="s">
        <v>580</v>
      </c>
      <c r="K39" s="235" t="s">
        <v>604</v>
      </c>
      <c r="M39" s="236" t="s">
        <v>357</v>
      </c>
      <c r="O39" s="195" t="s">
        <v>309</v>
      </c>
      <c r="P39" s="195" t="s">
        <v>310</v>
      </c>
      <c r="R39" s="195" t="s">
        <v>579</v>
      </c>
      <c r="S39" s="195" t="s">
        <v>580</v>
      </c>
      <c r="U39" s="195" t="s">
        <v>579</v>
      </c>
      <c r="V39" s="195" t="s">
        <v>580</v>
      </c>
      <c r="X39" s="195"/>
      <c r="Y39" s="195"/>
    </row>
    <row r="40" spans="1:25" ht="51" x14ac:dyDescent="0.25">
      <c r="A40" s="198" t="s">
        <v>69</v>
      </c>
      <c r="B40" s="233" t="s">
        <v>458</v>
      </c>
      <c r="C40" s="237" t="s">
        <v>94</v>
      </c>
      <c r="D40" s="195"/>
      <c r="E40" s="197" t="s">
        <v>165</v>
      </c>
      <c r="G40" s="235" t="s">
        <v>581</v>
      </c>
      <c r="H40" s="235" t="s">
        <v>621</v>
      </c>
      <c r="J40" s="235" t="s">
        <v>581</v>
      </c>
      <c r="K40" s="235" t="s">
        <v>604</v>
      </c>
      <c r="M40" s="236" t="s">
        <v>357</v>
      </c>
      <c r="O40" s="195" t="s">
        <v>311</v>
      </c>
      <c r="P40" s="195" t="s">
        <v>311</v>
      </c>
      <c r="R40" s="195" t="s">
        <v>581</v>
      </c>
      <c r="S40" s="195" t="s">
        <v>581</v>
      </c>
      <c r="U40" s="195" t="s">
        <v>581</v>
      </c>
      <c r="V40" s="195" t="s">
        <v>581</v>
      </c>
      <c r="X40" s="195"/>
      <c r="Y40" s="195"/>
    </row>
    <row r="41" spans="1:25" ht="38.25" x14ac:dyDescent="0.25">
      <c r="A41" s="196" t="s">
        <v>68</v>
      </c>
      <c r="B41" s="194" t="s">
        <v>458</v>
      </c>
      <c r="C41" s="197" t="s">
        <v>162</v>
      </c>
      <c r="D41" s="195" t="s">
        <v>143</v>
      </c>
      <c r="E41" s="197" t="s">
        <v>166</v>
      </c>
      <c r="G41" s="238" t="s">
        <v>167</v>
      </c>
      <c r="H41" s="239" t="s">
        <v>614</v>
      </c>
      <c r="J41" s="238" t="s">
        <v>168</v>
      </c>
      <c r="K41" s="239" t="s">
        <v>614</v>
      </c>
      <c r="M41" s="236" t="s">
        <v>357</v>
      </c>
      <c r="O41" s="195" t="s">
        <v>167</v>
      </c>
      <c r="P41" s="195" t="s">
        <v>168</v>
      </c>
      <c r="R41" s="195" t="s">
        <v>167</v>
      </c>
      <c r="S41" s="195" t="s">
        <v>168</v>
      </c>
      <c r="U41" s="195" t="s">
        <v>167</v>
      </c>
      <c r="V41" s="195" t="s">
        <v>168</v>
      </c>
      <c r="X41" s="195"/>
      <c r="Y41" s="195"/>
    </row>
    <row r="42" spans="1:25" ht="51" x14ac:dyDescent="0.25">
      <c r="A42" s="198" t="s">
        <v>169</v>
      </c>
      <c r="B42" s="233" t="s">
        <v>409</v>
      </c>
      <c r="C42" s="237" t="s">
        <v>170</v>
      </c>
      <c r="D42" s="195"/>
      <c r="E42" s="197" t="s">
        <v>171</v>
      </c>
      <c r="G42" s="235" t="s">
        <v>582</v>
      </c>
      <c r="H42" s="235" t="s">
        <v>621</v>
      </c>
      <c r="J42" s="235" t="s">
        <v>583</v>
      </c>
      <c r="K42" s="235" t="s">
        <v>604</v>
      </c>
      <c r="M42" s="236" t="s">
        <v>357</v>
      </c>
      <c r="O42" s="195" t="s">
        <v>312</v>
      </c>
      <c r="P42" s="195" t="s">
        <v>313</v>
      </c>
      <c r="R42" s="195" t="s">
        <v>582</v>
      </c>
      <c r="S42" s="195" t="s">
        <v>583</v>
      </c>
      <c r="U42" s="195" t="s">
        <v>582</v>
      </c>
      <c r="V42" s="195" t="s">
        <v>583</v>
      </c>
      <c r="X42" s="195"/>
      <c r="Y42" s="195"/>
    </row>
    <row r="43" spans="1:25" ht="51" x14ac:dyDescent="0.25">
      <c r="A43" s="198" t="s">
        <v>172</v>
      </c>
      <c r="B43" s="233" t="s">
        <v>220</v>
      </c>
      <c r="C43" s="237" t="s">
        <v>94</v>
      </c>
      <c r="D43" s="195"/>
      <c r="E43" s="197" t="s">
        <v>173</v>
      </c>
      <c r="G43" s="235" t="s">
        <v>559</v>
      </c>
      <c r="H43" s="235" t="s">
        <v>621</v>
      </c>
      <c r="J43" s="235" t="s">
        <v>571</v>
      </c>
      <c r="K43" s="235" t="s">
        <v>604</v>
      </c>
      <c r="M43" s="236" t="s">
        <v>357</v>
      </c>
      <c r="O43" s="195" t="s">
        <v>98</v>
      </c>
      <c r="P43" s="195" t="s">
        <v>99</v>
      </c>
      <c r="R43" s="195" t="s">
        <v>559</v>
      </c>
      <c r="S43" s="195" t="s">
        <v>571</v>
      </c>
      <c r="U43" s="195" t="s">
        <v>559</v>
      </c>
      <c r="V43" s="195" t="s">
        <v>571</v>
      </c>
      <c r="X43" s="195"/>
      <c r="Y43" s="195"/>
    </row>
    <row r="44" spans="1:25" ht="51" x14ac:dyDescent="0.25">
      <c r="A44" s="198" t="s">
        <v>84</v>
      </c>
      <c r="B44" s="233" t="s">
        <v>220</v>
      </c>
      <c r="C44" s="237" t="s">
        <v>94</v>
      </c>
      <c r="D44" s="195"/>
      <c r="E44" s="197" t="s">
        <v>174</v>
      </c>
      <c r="G44" s="235" t="s">
        <v>559</v>
      </c>
      <c r="H44" s="235" t="s">
        <v>621</v>
      </c>
      <c r="J44" s="235" t="s">
        <v>571</v>
      </c>
      <c r="K44" s="235" t="s">
        <v>604</v>
      </c>
      <c r="M44" s="236" t="s">
        <v>357</v>
      </c>
      <c r="O44" s="195" t="s">
        <v>98</v>
      </c>
      <c r="P44" s="195" t="s">
        <v>99</v>
      </c>
      <c r="R44" s="195" t="s">
        <v>559</v>
      </c>
      <c r="S44" s="195" t="s">
        <v>571</v>
      </c>
      <c r="U44" s="195" t="s">
        <v>559</v>
      </c>
      <c r="V44" s="195" t="s">
        <v>571</v>
      </c>
      <c r="X44" s="195"/>
      <c r="Y44" s="195"/>
    </row>
    <row r="45" spans="1:25" ht="51" x14ac:dyDescent="0.25">
      <c r="A45" s="198" t="s">
        <v>175</v>
      </c>
      <c r="B45" s="233" t="s">
        <v>409</v>
      </c>
      <c r="C45" s="237" t="s">
        <v>94</v>
      </c>
      <c r="D45" s="195"/>
      <c r="E45" s="197" t="s">
        <v>176</v>
      </c>
      <c r="G45" s="235" t="s">
        <v>559</v>
      </c>
      <c r="H45" s="235" t="s">
        <v>621</v>
      </c>
      <c r="J45" s="235" t="s">
        <v>571</v>
      </c>
      <c r="K45" s="235" t="s">
        <v>604</v>
      </c>
      <c r="M45" s="236" t="s">
        <v>357</v>
      </c>
      <c r="O45" s="195" t="s">
        <v>98</v>
      </c>
      <c r="P45" s="195" t="s">
        <v>99</v>
      </c>
      <c r="R45" s="195" t="s">
        <v>559</v>
      </c>
      <c r="S45" s="195" t="s">
        <v>571</v>
      </c>
      <c r="U45" s="195" t="s">
        <v>559</v>
      </c>
      <c r="V45" s="195" t="s">
        <v>571</v>
      </c>
      <c r="X45" s="195"/>
      <c r="Y45" s="195"/>
    </row>
    <row r="46" spans="1:25" ht="25.5" x14ac:dyDescent="0.25">
      <c r="A46" s="196" t="s">
        <v>177</v>
      </c>
      <c r="B46" s="194" t="s">
        <v>458</v>
      </c>
      <c r="C46" s="197" t="s">
        <v>94</v>
      </c>
      <c r="D46" s="195"/>
      <c r="E46" s="197" t="s">
        <v>178</v>
      </c>
      <c r="G46" s="238" t="s">
        <v>179</v>
      </c>
      <c r="H46" s="239" t="s">
        <v>614</v>
      </c>
      <c r="J46" s="238" t="s">
        <v>180</v>
      </c>
      <c r="K46" s="239" t="s">
        <v>614</v>
      </c>
      <c r="M46" s="236" t="s">
        <v>357</v>
      </c>
      <c r="O46" s="195" t="s">
        <v>179</v>
      </c>
      <c r="P46" s="195" t="s">
        <v>180</v>
      </c>
      <c r="R46" s="195" t="s">
        <v>179</v>
      </c>
      <c r="S46" s="195" t="s">
        <v>180</v>
      </c>
      <c r="U46" s="195" t="s">
        <v>179</v>
      </c>
      <c r="V46" s="195" t="s">
        <v>180</v>
      </c>
      <c r="X46" s="195"/>
      <c r="Y46" s="195"/>
    </row>
    <row r="47" spans="1:25" ht="25.5" x14ac:dyDescent="0.25">
      <c r="A47" s="196" t="s">
        <v>181</v>
      </c>
      <c r="B47" s="194" t="s">
        <v>458</v>
      </c>
      <c r="C47" s="197" t="s">
        <v>94</v>
      </c>
      <c r="D47" s="195"/>
      <c r="E47" s="197" t="s">
        <v>182</v>
      </c>
      <c r="G47" s="238" t="s">
        <v>140</v>
      </c>
      <c r="H47" s="239" t="s">
        <v>614</v>
      </c>
      <c r="J47" s="238" t="s">
        <v>140</v>
      </c>
      <c r="K47" s="239" t="s">
        <v>614</v>
      </c>
      <c r="M47" s="236" t="s">
        <v>357</v>
      </c>
      <c r="O47" s="195" t="s">
        <v>140</v>
      </c>
      <c r="P47" s="195" t="s">
        <v>140</v>
      </c>
      <c r="R47" s="195" t="s">
        <v>140</v>
      </c>
      <c r="S47" s="195" t="s">
        <v>140</v>
      </c>
      <c r="U47" s="195" t="s">
        <v>140</v>
      </c>
      <c r="V47" s="195" t="s">
        <v>140</v>
      </c>
      <c r="X47" s="195"/>
      <c r="Y47" s="195"/>
    </row>
    <row r="48" spans="1:25" ht="25.5" x14ac:dyDescent="0.25">
      <c r="A48" s="196" t="s">
        <v>183</v>
      </c>
      <c r="B48" s="194" t="s">
        <v>458</v>
      </c>
      <c r="C48" s="197" t="s">
        <v>94</v>
      </c>
      <c r="D48" s="195"/>
      <c r="E48" s="197" t="s">
        <v>184</v>
      </c>
      <c r="G48" s="238" t="s">
        <v>185</v>
      </c>
      <c r="H48" s="239" t="s">
        <v>614</v>
      </c>
      <c r="J48" s="238" t="s">
        <v>186</v>
      </c>
      <c r="K48" s="239" t="s">
        <v>614</v>
      </c>
      <c r="M48" s="236" t="s">
        <v>357</v>
      </c>
      <c r="O48" s="195" t="s">
        <v>185</v>
      </c>
      <c r="P48" s="195" t="s">
        <v>186</v>
      </c>
      <c r="R48" s="195" t="s">
        <v>185</v>
      </c>
      <c r="S48" s="195" t="s">
        <v>186</v>
      </c>
      <c r="U48" s="195" t="s">
        <v>185</v>
      </c>
      <c r="V48" s="195" t="s">
        <v>186</v>
      </c>
      <c r="X48" s="195"/>
      <c r="Y48" s="195"/>
    </row>
    <row r="49" spans="1:25" ht="51" x14ac:dyDescent="0.25">
      <c r="A49" s="198" t="s">
        <v>187</v>
      </c>
      <c r="B49" s="233" t="s">
        <v>458</v>
      </c>
      <c r="C49" s="237" t="s">
        <v>94</v>
      </c>
      <c r="D49" s="195"/>
      <c r="E49" s="197" t="s">
        <v>188</v>
      </c>
      <c r="G49" s="235" t="s">
        <v>584</v>
      </c>
      <c r="H49" s="235" t="s">
        <v>621</v>
      </c>
      <c r="J49" s="235" t="s">
        <v>585</v>
      </c>
      <c r="K49" s="235" t="s">
        <v>604</v>
      </c>
      <c r="M49" s="236" t="s">
        <v>357</v>
      </c>
      <c r="O49" s="195" t="s">
        <v>314</v>
      </c>
      <c r="P49" s="195" t="s">
        <v>315</v>
      </c>
      <c r="R49" s="195" t="s">
        <v>584</v>
      </c>
      <c r="S49" s="195" t="s">
        <v>585</v>
      </c>
      <c r="U49" s="195" t="s">
        <v>584</v>
      </c>
      <c r="V49" s="195" t="s">
        <v>585</v>
      </c>
      <c r="X49" s="195"/>
      <c r="Y49" s="195"/>
    </row>
    <row r="50" spans="1:25" ht="25.5" x14ac:dyDescent="0.25">
      <c r="A50" s="196" t="s">
        <v>189</v>
      </c>
      <c r="B50" s="194" t="s">
        <v>458</v>
      </c>
      <c r="C50" s="197" t="s">
        <v>94</v>
      </c>
      <c r="D50" s="195"/>
      <c r="E50" s="197" t="s">
        <v>190</v>
      </c>
      <c r="G50" s="238" t="s">
        <v>98</v>
      </c>
      <c r="H50" s="239" t="s">
        <v>614</v>
      </c>
      <c r="J50" s="238" t="s">
        <v>99</v>
      </c>
      <c r="K50" s="239" t="s">
        <v>614</v>
      </c>
      <c r="M50" s="236" t="s">
        <v>357</v>
      </c>
      <c r="O50" s="195" t="s">
        <v>98</v>
      </c>
      <c r="P50" s="195" t="s">
        <v>99</v>
      </c>
      <c r="R50" s="195" t="s">
        <v>98</v>
      </c>
      <c r="S50" s="195" t="s">
        <v>99</v>
      </c>
      <c r="U50" s="195" t="s">
        <v>98</v>
      </c>
      <c r="V50" s="195" t="s">
        <v>99</v>
      </c>
      <c r="X50" s="195"/>
      <c r="Y50" s="195"/>
    </row>
    <row r="51" spans="1:25" ht="25.5" x14ac:dyDescent="0.25">
      <c r="A51" s="196" t="s">
        <v>191</v>
      </c>
      <c r="B51" s="194" t="s">
        <v>6</v>
      </c>
      <c r="C51" s="197" t="s">
        <v>192</v>
      </c>
      <c r="D51" s="195"/>
      <c r="E51" s="197" t="s">
        <v>193</v>
      </c>
      <c r="G51" s="238" t="s">
        <v>194</v>
      </c>
      <c r="H51" s="239" t="s">
        <v>614</v>
      </c>
      <c r="J51" s="238" t="s">
        <v>194</v>
      </c>
      <c r="K51" s="239" t="s">
        <v>614</v>
      </c>
      <c r="M51" s="236" t="s">
        <v>357</v>
      </c>
      <c r="O51" s="195" t="s">
        <v>194</v>
      </c>
      <c r="P51" s="195" t="s">
        <v>194</v>
      </c>
      <c r="R51" s="195" t="s">
        <v>194</v>
      </c>
      <c r="S51" s="195" t="s">
        <v>194</v>
      </c>
      <c r="U51" s="195" t="s">
        <v>194</v>
      </c>
      <c r="V51" s="195" t="s">
        <v>194</v>
      </c>
      <c r="X51" s="195"/>
      <c r="Y51" s="195"/>
    </row>
    <row r="52" spans="1:25" ht="25.5" x14ac:dyDescent="0.25">
      <c r="A52" s="196" t="s">
        <v>195</v>
      </c>
      <c r="B52" s="194" t="s">
        <v>6</v>
      </c>
      <c r="C52" s="197" t="s">
        <v>192</v>
      </c>
      <c r="D52" s="195"/>
      <c r="E52" s="197" t="s">
        <v>196</v>
      </c>
      <c r="G52" s="238" t="s">
        <v>197</v>
      </c>
      <c r="H52" s="239" t="s">
        <v>614</v>
      </c>
      <c r="J52" s="238" t="s">
        <v>198</v>
      </c>
      <c r="K52" s="239" t="s">
        <v>614</v>
      </c>
      <c r="M52" s="236" t="s">
        <v>357</v>
      </c>
      <c r="O52" s="195" t="s">
        <v>197</v>
      </c>
      <c r="P52" s="195" t="s">
        <v>198</v>
      </c>
      <c r="R52" s="195" t="s">
        <v>197</v>
      </c>
      <c r="S52" s="195" t="s">
        <v>198</v>
      </c>
      <c r="U52" s="195" t="s">
        <v>197</v>
      </c>
      <c r="V52" s="195" t="s">
        <v>198</v>
      </c>
      <c r="X52" s="195"/>
      <c r="Y52" s="195"/>
    </row>
    <row r="53" spans="1:25" ht="25.5" x14ac:dyDescent="0.25">
      <c r="A53" s="196" t="s">
        <v>51</v>
      </c>
      <c r="B53" s="194" t="s">
        <v>6</v>
      </c>
      <c r="C53" s="197" t="s">
        <v>199</v>
      </c>
      <c r="D53" s="195"/>
      <c r="E53" s="197" t="s">
        <v>200</v>
      </c>
      <c r="G53" s="238">
        <v>9732</v>
      </c>
      <c r="H53" s="239" t="s">
        <v>614</v>
      </c>
      <c r="J53" s="238">
        <v>9732</v>
      </c>
      <c r="K53" s="239" t="s">
        <v>614</v>
      </c>
      <c r="M53" s="236" t="s">
        <v>357</v>
      </c>
      <c r="O53" s="195">
        <v>9732</v>
      </c>
      <c r="P53" s="195">
        <v>9732</v>
      </c>
      <c r="R53" s="195">
        <v>9732</v>
      </c>
      <c r="S53" s="195">
        <v>9732</v>
      </c>
      <c r="U53" s="195">
        <v>9732</v>
      </c>
      <c r="V53" s="195">
        <v>9732</v>
      </c>
      <c r="X53" s="195"/>
      <c r="Y53" s="195"/>
    </row>
    <row r="54" spans="1:25" ht="25.5" x14ac:dyDescent="0.25">
      <c r="A54" s="196" t="s">
        <v>49</v>
      </c>
      <c r="B54" s="194" t="s">
        <v>6</v>
      </c>
      <c r="C54" s="197" t="s">
        <v>201</v>
      </c>
      <c r="D54" s="195"/>
      <c r="E54" s="197" t="s">
        <v>202</v>
      </c>
      <c r="G54" s="238">
        <v>9823</v>
      </c>
      <c r="H54" s="239" t="s">
        <v>614</v>
      </c>
      <c r="J54" s="238">
        <v>9823</v>
      </c>
      <c r="K54" s="239" t="s">
        <v>614</v>
      </c>
      <c r="M54" s="236" t="s">
        <v>357</v>
      </c>
      <c r="O54" s="195">
        <v>9823</v>
      </c>
      <c r="P54" s="195">
        <v>9823</v>
      </c>
      <c r="R54" s="195">
        <v>9823</v>
      </c>
      <c r="S54" s="195">
        <v>9823</v>
      </c>
      <c r="U54" s="195">
        <v>9823</v>
      </c>
      <c r="V54" s="195">
        <v>9823</v>
      </c>
      <c r="X54" s="195"/>
      <c r="Y54" s="195"/>
    </row>
    <row r="55" spans="1:25" ht="25.5" x14ac:dyDescent="0.25">
      <c r="A55" s="196" t="s">
        <v>414</v>
      </c>
      <c r="B55" s="194" t="s">
        <v>414</v>
      </c>
      <c r="C55" s="197"/>
      <c r="D55" s="195" t="s">
        <v>357</v>
      </c>
      <c r="E55" s="197" t="s">
        <v>591</v>
      </c>
      <c r="G55" s="238"/>
      <c r="H55" s="239" t="s">
        <v>614</v>
      </c>
      <c r="J55" s="238" t="s">
        <v>357</v>
      </c>
      <c r="K55" s="239" t="s">
        <v>614</v>
      </c>
      <c r="M55" s="236" t="s">
        <v>357</v>
      </c>
      <c r="O55" s="195"/>
      <c r="P55" s="195"/>
      <c r="R55" s="195" t="s">
        <v>357</v>
      </c>
      <c r="S55" s="195" t="s">
        <v>357</v>
      </c>
      <c r="U55" s="195" t="s">
        <v>357</v>
      </c>
      <c r="V55" s="195" t="s">
        <v>357</v>
      </c>
      <c r="X55" s="195"/>
      <c r="Y55" s="195"/>
    </row>
    <row r="56" spans="1:25" ht="25.5" x14ac:dyDescent="0.25">
      <c r="A56" s="196" t="s">
        <v>415</v>
      </c>
      <c r="B56" s="194" t="s">
        <v>415</v>
      </c>
      <c r="C56" s="197"/>
      <c r="D56" s="195" t="s">
        <v>357</v>
      </c>
      <c r="E56" s="197" t="s">
        <v>592</v>
      </c>
      <c r="G56" s="238"/>
      <c r="H56" s="239" t="s">
        <v>614</v>
      </c>
      <c r="J56" s="238" t="s">
        <v>357</v>
      </c>
      <c r="K56" s="239" t="s">
        <v>614</v>
      </c>
      <c r="M56" s="236" t="s">
        <v>357</v>
      </c>
      <c r="O56" s="195"/>
      <c r="P56" s="195"/>
      <c r="R56" s="195" t="s">
        <v>357</v>
      </c>
      <c r="S56" s="195" t="s">
        <v>357</v>
      </c>
      <c r="U56" s="195" t="s">
        <v>357</v>
      </c>
      <c r="V56" s="195" t="s">
        <v>357</v>
      </c>
      <c r="X56" s="195"/>
      <c r="Y56" s="195"/>
    </row>
    <row r="57" spans="1:25" ht="25.5" x14ac:dyDescent="0.25">
      <c r="A57" s="196" t="s">
        <v>438</v>
      </c>
      <c r="B57" s="194" t="s">
        <v>457</v>
      </c>
      <c r="C57" s="197"/>
      <c r="D57" s="195" t="s">
        <v>357</v>
      </c>
      <c r="E57" s="197" t="s">
        <v>542</v>
      </c>
      <c r="G57" s="238"/>
      <c r="H57" s="239" t="s">
        <v>614</v>
      </c>
      <c r="J57" s="238" t="s">
        <v>357</v>
      </c>
      <c r="K57" s="239" t="s">
        <v>614</v>
      </c>
      <c r="M57" s="236" t="s">
        <v>357</v>
      </c>
      <c r="O57" s="195"/>
      <c r="P57" s="195"/>
      <c r="R57" s="195" t="s">
        <v>357</v>
      </c>
      <c r="S57" s="195" t="s">
        <v>357</v>
      </c>
      <c r="U57" s="195" t="s">
        <v>357</v>
      </c>
      <c r="V57" s="195" t="s">
        <v>357</v>
      </c>
      <c r="X57" s="195"/>
      <c r="Y57" s="195"/>
    </row>
    <row r="58" spans="1:25" ht="25.5" x14ac:dyDescent="0.25">
      <c r="A58" s="196" t="s">
        <v>437</v>
      </c>
      <c r="B58" s="194" t="s">
        <v>427</v>
      </c>
      <c r="C58" s="197"/>
      <c r="D58" s="195" t="s">
        <v>357</v>
      </c>
      <c r="E58" s="197" t="s">
        <v>440</v>
      </c>
      <c r="G58" s="238"/>
      <c r="H58" s="239" t="s">
        <v>614</v>
      </c>
      <c r="J58" s="238" t="s">
        <v>357</v>
      </c>
      <c r="K58" s="239" t="s">
        <v>614</v>
      </c>
      <c r="M58" s="236" t="s">
        <v>357</v>
      </c>
      <c r="O58" s="195"/>
      <c r="P58" s="195"/>
      <c r="R58" s="195" t="s">
        <v>357</v>
      </c>
      <c r="S58" s="195" t="s">
        <v>357</v>
      </c>
      <c r="U58" s="195" t="s">
        <v>357</v>
      </c>
      <c r="V58" s="195" t="s">
        <v>357</v>
      </c>
      <c r="X58" s="195"/>
      <c r="Y58" s="195"/>
    </row>
    <row r="59" spans="1:25" ht="25.5" x14ac:dyDescent="0.25">
      <c r="A59" s="196" t="s">
        <v>398</v>
      </c>
      <c r="B59" s="194" t="s">
        <v>398</v>
      </c>
      <c r="C59" s="197"/>
      <c r="D59" s="195" t="s">
        <v>357</v>
      </c>
      <c r="E59" s="197"/>
      <c r="G59" s="238" t="s">
        <v>357</v>
      </c>
      <c r="H59" s="239" t="s">
        <v>614</v>
      </c>
      <c r="J59" s="238" t="s">
        <v>357</v>
      </c>
      <c r="K59" s="239" t="s">
        <v>614</v>
      </c>
      <c r="M59" s="236" t="s">
        <v>357</v>
      </c>
      <c r="O59" s="195" t="s">
        <v>357</v>
      </c>
      <c r="P59" s="195" t="s">
        <v>357</v>
      </c>
      <c r="R59" s="195" t="s">
        <v>357</v>
      </c>
      <c r="S59" s="195" t="s">
        <v>357</v>
      </c>
      <c r="U59" s="195" t="s">
        <v>357</v>
      </c>
      <c r="V59" s="195" t="s">
        <v>357</v>
      </c>
      <c r="X59" s="195"/>
      <c r="Y59" s="195"/>
    </row>
    <row r="60" spans="1:25" ht="25.5" x14ac:dyDescent="0.25">
      <c r="A60" s="196" t="s">
        <v>400</v>
      </c>
      <c r="B60" s="194" t="s">
        <v>400</v>
      </c>
      <c r="C60" s="197"/>
      <c r="D60" s="195" t="s">
        <v>357</v>
      </c>
      <c r="E60" s="197"/>
      <c r="G60" s="238" t="s">
        <v>357</v>
      </c>
      <c r="H60" s="239" t="s">
        <v>614</v>
      </c>
      <c r="J60" s="238" t="s">
        <v>357</v>
      </c>
      <c r="K60" s="239" t="s">
        <v>614</v>
      </c>
      <c r="M60" s="236" t="s">
        <v>357</v>
      </c>
      <c r="O60" s="195" t="s">
        <v>357</v>
      </c>
      <c r="P60" s="195" t="s">
        <v>357</v>
      </c>
      <c r="R60" s="195" t="s">
        <v>357</v>
      </c>
      <c r="S60" s="195" t="s">
        <v>357</v>
      </c>
      <c r="U60" s="195" t="s">
        <v>357</v>
      </c>
      <c r="V60" s="195" t="s">
        <v>357</v>
      </c>
      <c r="X60" s="195"/>
      <c r="Y60" s="195"/>
    </row>
    <row r="61" spans="1:25" ht="25.5" x14ac:dyDescent="0.25">
      <c r="A61" s="196" t="s">
        <v>401</v>
      </c>
      <c r="B61" s="194" t="s">
        <v>401</v>
      </c>
      <c r="C61" s="197"/>
      <c r="D61" s="195" t="s">
        <v>357</v>
      </c>
      <c r="E61" s="197"/>
      <c r="G61" s="238" t="s">
        <v>357</v>
      </c>
      <c r="H61" s="239" t="s">
        <v>614</v>
      </c>
      <c r="J61" s="238" t="s">
        <v>357</v>
      </c>
      <c r="K61" s="239" t="s">
        <v>614</v>
      </c>
      <c r="M61" s="236" t="s">
        <v>357</v>
      </c>
      <c r="O61" s="195" t="s">
        <v>357</v>
      </c>
      <c r="P61" s="195" t="s">
        <v>357</v>
      </c>
      <c r="R61" s="195" t="s">
        <v>357</v>
      </c>
      <c r="S61" s="195" t="s">
        <v>357</v>
      </c>
      <c r="U61" s="195" t="s">
        <v>357</v>
      </c>
      <c r="V61" s="195" t="s">
        <v>357</v>
      </c>
      <c r="X61" s="195"/>
      <c r="Y61" s="195"/>
    </row>
    <row r="62" spans="1:25" ht="25.5" x14ac:dyDescent="0.25">
      <c r="A62" s="196" t="s">
        <v>402</v>
      </c>
      <c r="B62" s="194" t="s">
        <v>402</v>
      </c>
      <c r="C62" s="197"/>
      <c r="D62" s="195" t="s">
        <v>357</v>
      </c>
      <c r="E62" s="197"/>
      <c r="G62" s="238" t="s">
        <v>357</v>
      </c>
      <c r="H62" s="239" t="s">
        <v>614</v>
      </c>
      <c r="J62" s="238" t="s">
        <v>357</v>
      </c>
      <c r="K62" s="239" t="s">
        <v>614</v>
      </c>
      <c r="M62" s="236" t="s">
        <v>357</v>
      </c>
      <c r="O62" s="195" t="s">
        <v>357</v>
      </c>
      <c r="P62" s="195" t="s">
        <v>357</v>
      </c>
      <c r="R62" s="195" t="s">
        <v>357</v>
      </c>
      <c r="S62" s="195" t="s">
        <v>357</v>
      </c>
      <c r="U62" s="195" t="s">
        <v>357</v>
      </c>
      <c r="V62" s="195" t="s">
        <v>357</v>
      </c>
      <c r="X62" s="195"/>
      <c r="Y62" s="195"/>
    </row>
    <row r="63" spans="1:25" ht="25.5" x14ac:dyDescent="0.25">
      <c r="A63" s="196" t="s">
        <v>403</v>
      </c>
      <c r="B63" s="194" t="s">
        <v>403</v>
      </c>
      <c r="C63" s="197"/>
      <c r="D63" s="195" t="s">
        <v>357</v>
      </c>
      <c r="E63" s="197"/>
      <c r="G63" s="238" t="s">
        <v>357</v>
      </c>
      <c r="H63" s="239" t="s">
        <v>614</v>
      </c>
      <c r="J63" s="238" t="s">
        <v>357</v>
      </c>
      <c r="K63" s="239" t="s">
        <v>614</v>
      </c>
      <c r="M63" s="236" t="s">
        <v>357</v>
      </c>
      <c r="O63" s="195" t="s">
        <v>357</v>
      </c>
      <c r="P63" s="195" t="s">
        <v>357</v>
      </c>
      <c r="R63" s="195" t="s">
        <v>357</v>
      </c>
      <c r="S63" s="195" t="s">
        <v>357</v>
      </c>
      <c r="U63" s="195" t="s">
        <v>357</v>
      </c>
      <c r="V63" s="195" t="s">
        <v>357</v>
      </c>
      <c r="X63" s="195"/>
      <c r="Y63" s="195"/>
    </row>
    <row r="64" spans="1:25" ht="25.5" x14ac:dyDescent="0.25">
      <c r="A64" s="196" t="s">
        <v>399</v>
      </c>
      <c r="B64" s="194" t="s">
        <v>399</v>
      </c>
      <c r="C64" s="197"/>
      <c r="D64" s="195" t="s">
        <v>357</v>
      </c>
      <c r="E64" s="197"/>
      <c r="G64" s="238" t="s">
        <v>357</v>
      </c>
      <c r="H64" s="239" t="s">
        <v>614</v>
      </c>
      <c r="J64" s="238" t="s">
        <v>357</v>
      </c>
      <c r="K64" s="239" t="s">
        <v>614</v>
      </c>
      <c r="M64" s="236" t="s">
        <v>357</v>
      </c>
      <c r="O64" s="195" t="s">
        <v>357</v>
      </c>
      <c r="P64" s="195" t="s">
        <v>357</v>
      </c>
      <c r="R64" s="195" t="s">
        <v>357</v>
      </c>
      <c r="S64" s="195" t="s">
        <v>357</v>
      </c>
      <c r="U64" s="195" t="s">
        <v>357</v>
      </c>
      <c r="V64" s="195" t="s">
        <v>357</v>
      </c>
      <c r="X64" s="195"/>
      <c r="Y64" s="195"/>
    </row>
    <row r="65" spans="1:25" ht="25.5" x14ac:dyDescent="0.25">
      <c r="A65" s="196" t="s">
        <v>541</v>
      </c>
      <c r="B65" s="194" t="s">
        <v>541</v>
      </c>
      <c r="C65" s="197"/>
      <c r="D65" s="195" t="s">
        <v>357</v>
      </c>
      <c r="E65" s="197"/>
      <c r="G65" s="238" t="s">
        <v>357</v>
      </c>
      <c r="H65" s="239" t="s">
        <v>614</v>
      </c>
      <c r="J65" s="238" t="s">
        <v>357</v>
      </c>
      <c r="K65" s="239" t="s">
        <v>614</v>
      </c>
      <c r="M65" s="236" t="s">
        <v>357</v>
      </c>
      <c r="O65" s="195" t="s">
        <v>357</v>
      </c>
      <c r="P65" s="195" t="s">
        <v>357</v>
      </c>
      <c r="R65" s="195" t="s">
        <v>357</v>
      </c>
      <c r="S65" s="195" t="s">
        <v>357</v>
      </c>
      <c r="U65" s="195" t="s">
        <v>357</v>
      </c>
      <c r="V65" s="195" t="s">
        <v>357</v>
      </c>
      <c r="X65" s="195"/>
      <c r="Y65" s="195"/>
    </row>
    <row r="66" spans="1:25" ht="25.5" x14ac:dyDescent="0.25">
      <c r="A66" s="196" t="s">
        <v>547</v>
      </c>
      <c r="B66" s="194" t="s">
        <v>547</v>
      </c>
      <c r="C66" s="197"/>
      <c r="D66" s="195" t="s">
        <v>357</v>
      </c>
      <c r="E66" s="158" t="s">
        <v>548</v>
      </c>
      <c r="G66" s="238"/>
      <c r="H66" s="239" t="s">
        <v>614</v>
      </c>
      <c r="J66" s="238" t="s">
        <v>357</v>
      </c>
      <c r="K66" s="239" t="s">
        <v>614</v>
      </c>
      <c r="M66" s="236" t="s">
        <v>357</v>
      </c>
      <c r="O66" s="195"/>
      <c r="P66" s="195"/>
      <c r="R66" s="195" t="s">
        <v>357</v>
      </c>
      <c r="S66" s="195" t="s">
        <v>357</v>
      </c>
      <c r="U66" s="195" t="s">
        <v>357</v>
      </c>
      <c r="V66" s="195" t="s">
        <v>357</v>
      </c>
      <c r="X66" s="195"/>
      <c r="Y66" s="195"/>
    </row>
  </sheetData>
  <mergeCells count="20">
    <mergeCell ref="U2:U3"/>
    <mergeCell ref="V2:V3"/>
    <mergeCell ref="X2:X3"/>
    <mergeCell ref="Y2:Y3"/>
    <mergeCell ref="K2:K3"/>
    <mergeCell ref="M2:M3"/>
    <mergeCell ref="O2:O3"/>
    <mergeCell ref="P2:P3"/>
    <mergeCell ref="R2:R3"/>
    <mergeCell ref="S2:S3"/>
    <mergeCell ref="G1:H1"/>
    <mergeCell ref="J1:K1"/>
    <mergeCell ref="A2:A3"/>
    <mergeCell ref="B2:B3"/>
    <mergeCell ref="C2:C3"/>
    <mergeCell ref="D2:D3"/>
    <mergeCell ref="E2:E3"/>
    <mergeCell ref="G2:G3"/>
    <mergeCell ref="H2:H3"/>
    <mergeCell ref="J2:J3"/>
  </mergeCells>
  <conditionalFormatting sqref="H10:H28 H30:H66 K7 K16:K17 K23 K26:K27 K33 K35 K37 K41 K46:K48 K50:K66">
    <cfRule type="containsText" dxfId="0" priority="1" operator="containsText" text="no change">
      <formula>NOT(ISERROR(SEARCH("no change",H7)))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Exec Summary</vt:lpstr>
      <vt:lpstr>Useful Statements</vt:lpstr>
      <vt:lpstr>UKIACR PI Table</vt:lpstr>
      <vt:lpstr>PI Data Sheet 1</vt:lpstr>
      <vt:lpstr>PI Data Sheet 2</vt:lpstr>
      <vt:lpstr>PI Data Sheet 3</vt:lpstr>
      <vt:lpstr>Site Selection</vt:lpstr>
      <vt:lpstr>Example Data - Filled in by Reg</vt:lpstr>
      <vt:lpstr>Updated Morphology Codes</vt:lpstr>
      <vt:lpstr>'Example Data - Filled in by Reg'!__xlnm.Print_Area</vt:lpstr>
      <vt:lpstr>'Example Data - Filled in by Reg'!Print_Area</vt:lpstr>
      <vt:lpstr>'Example Data - Filled in by Reg'!Z_6A3BFC15_AA27_4BC4_9E66_A39E846CAEE4_.wvu.PrintArea</vt:lpstr>
      <vt:lpstr>'Example Data - Filled in by Reg'!Z_93F44A21_93EA_4FA1_96DC_D457BC114E6B_.wvu.PrintArea</vt:lpstr>
    </vt:vector>
  </TitlesOfParts>
  <Company>Cancer Research 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Stewart</dc:creator>
  <cp:lastModifiedBy>Ceri White</cp:lastModifiedBy>
  <cp:lastPrinted>2018-04-03T08:19:31Z</cp:lastPrinted>
  <dcterms:created xsi:type="dcterms:W3CDTF">2015-07-24T09:23:49Z</dcterms:created>
  <dcterms:modified xsi:type="dcterms:W3CDTF">2018-04-19T13:00:57Z</dcterms:modified>
</cp:coreProperties>
</file>